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praca\3.2.1 AIRMILL 2020\przetargi\pakarki przetarg\zapytanie pakarki 14.02.2023\"/>
    </mc:Choice>
  </mc:AlternateContent>
  <bookViews>
    <workbookView xWindow="-108" yWindow="-108" windowWidth="23256" windowHeight="12576"/>
  </bookViews>
  <sheets>
    <sheet name="Zał 3 Zestawienie formatów..." sheetId="4" r:id="rId1"/>
    <sheet name="Zał 4 Zakres formatów" sheetId="5" r:id="rId2"/>
    <sheet name="PODEŠAVANJA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2" i="4" l="1"/>
  <c r="W10" i="4"/>
  <c r="T32" i="4" l="1"/>
  <c r="U32" i="4" s="1"/>
  <c r="M32" i="4"/>
  <c r="Q32" i="4" s="1"/>
  <c r="N32" i="4"/>
  <c r="O32" i="4"/>
  <c r="V32" i="4"/>
  <c r="P20" i="4" l="1"/>
  <c r="V14" i="4"/>
  <c r="V10" i="4"/>
  <c r="V9" i="4"/>
  <c r="M29" i="4" l="1"/>
  <c r="Q29" i="4" s="1"/>
  <c r="W29" i="4" s="1"/>
  <c r="N29" i="4"/>
  <c r="O29" i="4"/>
  <c r="P29" i="4"/>
  <c r="T29" i="4"/>
  <c r="U29" i="4" s="1"/>
  <c r="V29" i="4"/>
  <c r="M30" i="4"/>
  <c r="Q30" i="4" s="1"/>
  <c r="W30" i="4" s="1"/>
  <c r="N30" i="4"/>
  <c r="O30" i="4"/>
  <c r="P30" i="4"/>
  <c r="T30" i="4" s="1"/>
  <c r="U30" i="4" s="1"/>
  <c r="V30" i="4"/>
  <c r="M31" i="4"/>
  <c r="N31" i="4"/>
  <c r="O31" i="4"/>
  <c r="P31" i="4"/>
  <c r="T31" i="4" s="1"/>
  <c r="U31" i="4" s="1"/>
  <c r="Q31" i="4"/>
  <c r="W31" i="4" s="1"/>
  <c r="V31" i="4"/>
  <c r="V27" i="4"/>
  <c r="M23" i="4"/>
  <c r="Q23" i="4" s="1"/>
  <c r="W23" i="4" s="1"/>
  <c r="N23" i="4"/>
  <c r="O23" i="4"/>
  <c r="P23" i="4"/>
  <c r="T23" i="4"/>
  <c r="U23" i="4" s="1"/>
  <c r="V23" i="4"/>
  <c r="V25" i="4" l="1"/>
  <c r="P25" i="4"/>
  <c r="T25" i="4" s="1"/>
  <c r="U25" i="4" s="1"/>
  <c r="O25" i="4"/>
  <c r="N25" i="4"/>
  <c r="M25" i="4"/>
  <c r="Q25" i="4" s="1"/>
  <c r="W25" i="4" s="1"/>
  <c r="M14" i="4"/>
  <c r="Q14" i="4" l="1"/>
  <c r="W14" i="4" s="1"/>
  <c r="P14" i="4"/>
  <c r="T14" i="4" s="1"/>
  <c r="U14" i="4" s="1"/>
  <c r="O14" i="4"/>
  <c r="N14" i="4"/>
  <c r="M10" i="4"/>
  <c r="Q10" i="4" s="1"/>
  <c r="P10" i="4"/>
  <c r="T10" i="4" s="1"/>
  <c r="U10" i="4" s="1"/>
  <c r="O10" i="4"/>
  <c r="N10" i="4"/>
  <c r="M9" i="4"/>
  <c r="Q9" i="4" s="1"/>
  <c r="W9" i="4" s="1"/>
  <c r="P9" i="4"/>
  <c r="T9" i="4" s="1"/>
  <c r="U9" i="4" s="1"/>
  <c r="O9" i="4"/>
  <c r="N9" i="4"/>
  <c r="M13" i="4"/>
  <c r="Q13" i="4" s="1"/>
  <c r="W13" i="4" s="1"/>
  <c r="N13" i="4"/>
  <c r="O13" i="4"/>
  <c r="P13" i="4"/>
  <c r="T13" i="4" s="1"/>
  <c r="U13" i="4" s="1"/>
  <c r="V13" i="4"/>
  <c r="M7" i="4"/>
  <c r="Q7" i="4" s="1"/>
  <c r="W7" i="4" s="1"/>
  <c r="M8" i="4"/>
  <c r="Q8" i="4" s="1"/>
  <c r="W8" i="4" s="1"/>
  <c r="M11" i="4"/>
  <c r="Q11" i="4" s="1"/>
  <c r="W11" i="4" s="1"/>
  <c r="M12" i="4"/>
  <c r="Q12" i="4" s="1"/>
  <c r="W12" i="4" s="1"/>
  <c r="M15" i="4"/>
  <c r="Q15" i="4" s="1"/>
  <c r="W15" i="4" s="1"/>
  <c r="M16" i="4"/>
  <c r="Q16" i="4" s="1"/>
  <c r="W16" i="4" s="1"/>
  <c r="M17" i="4"/>
  <c r="Q17" i="4" s="1"/>
  <c r="W17" i="4" s="1"/>
  <c r="M18" i="4"/>
  <c r="Q18" i="4" s="1"/>
  <c r="W18" i="4" s="1"/>
  <c r="M19" i="4"/>
  <c r="Q19" i="4" s="1"/>
  <c r="W19" i="4" s="1"/>
  <c r="M20" i="4"/>
  <c r="Q20" i="4" s="1"/>
  <c r="W20" i="4" s="1"/>
  <c r="M21" i="4"/>
  <c r="Q21" i="4" s="1"/>
  <c r="W21" i="4" s="1"/>
  <c r="M22" i="4"/>
  <c r="Q22" i="4" s="1"/>
  <c r="W22" i="4" s="1"/>
  <c r="M24" i="4"/>
  <c r="Q24" i="4" s="1"/>
  <c r="W24" i="4" s="1"/>
  <c r="M26" i="4"/>
  <c r="Q26" i="4" s="1"/>
  <c r="W26" i="4" s="1"/>
  <c r="M27" i="4"/>
  <c r="Q27" i="4" s="1"/>
  <c r="W27" i="4" s="1"/>
  <c r="M28" i="4"/>
  <c r="Q28" i="4" s="1"/>
  <c r="W28" i="4" s="1"/>
  <c r="M5" i="4"/>
  <c r="Q5" i="4" s="1"/>
  <c r="W5" i="4" s="1"/>
  <c r="M6" i="4"/>
  <c r="Q6" i="4" s="1"/>
  <c r="W6" i="4" s="1"/>
  <c r="P7" i="4"/>
  <c r="P8" i="4"/>
  <c r="P11" i="4"/>
  <c r="P12" i="4"/>
  <c r="P15" i="4"/>
  <c r="P16" i="4"/>
  <c r="P17" i="4"/>
  <c r="P18" i="4"/>
  <c r="P19" i="4"/>
  <c r="P21" i="4"/>
  <c r="P22" i="4"/>
  <c r="P24" i="4"/>
  <c r="P26" i="4"/>
  <c r="P27" i="4"/>
  <c r="T27" i="4" s="1"/>
  <c r="U27" i="4" s="1"/>
  <c r="P28" i="4"/>
  <c r="O7" i="4"/>
  <c r="O8" i="4"/>
  <c r="O11" i="4"/>
  <c r="O12" i="4"/>
  <c r="O15" i="4"/>
  <c r="O16" i="4"/>
  <c r="O17" i="4"/>
  <c r="O18" i="4"/>
  <c r="O19" i="4"/>
  <c r="O20" i="4"/>
  <c r="O21" i="4"/>
  <c r="O22" i="4"/>
  <c r="O24" i="4"/>
  <c r="O26" i="4"/>
  <c r="O27" i="4"/>
  <c r="O28" i="4"/>
  <c r="N7" i="4"/>
  <c r="N8" i="4"/>
  <c r="N11" i="4"/>
  <c r="N12" i="4"/>
  <c r="N15" i="4"/>
  <c r="N16" i="4"/>
  <c r="N17" i="4"/>
  <c r="N18" i="4"/>
  <c r="N19" i="4"/>
  <c r="N20" i="4"/>
  <c r="N21" i="4"/>
  <c r="N22" i="4"/>
  <c r="N24" i="4"/>
  <c r="N26" i="4"/>
  <c r="N27" i="4"/>
  <c r="N28" i="4"/>
  <c r="P5" i="4"/>
  <c r="P6" i="4"/>
  <c r="O5" i="4"/>
  <c r="O6" i="4"/>
  <c r="N5" i="4"/>
  <c r="N6" i="4"/>
  <c r="P4" i="4"/>
  <c r="O4" i="4"/>
  <c r="N4" i="4"/>
  <c r="M4" i="4"/>
  <c r="Q4" i="4" s="1"/>
  <c r="W4" i="4" s="1"/>
  <c r="V5" i="4" l="1"/>
  <c r="V6" i="4"/>
  <c r="V7" i="4"/>
  <c r="V8" i="4"/>
  <c r="V11" i="4"/>
  <c r="V12" i="4"/>
  <c r="V15" i="4"/>
  <c r="V16" i="4"/>
  <c r="V17" i="4"/>
  <c r="V18" i="4"/>
  <c r="V19" i="4"/>
  <c r="V20" i="4"/>
  <c r="V21" i="4"/>
  <c r="V22" i="4"/>
  <c r="V24" i="4"/>
  <c r="V26" i="4"/>
  <c r="V28" i="4"/>
  <c r="V4" i="4"/>
  <c r="T5" i="4"/>
  <c r="U5" i="4" s="1"/>
  <c r="T6" i="4"/>
  <c r="U6" i="4" s="1"/>
  <c r="T7" i="4"/>
  <c r="U7" i="4" s="1"/>
  <c r="T8" i="4"/>
  <c r="U8" i="4" s="1"/>
  <c r="T11" i="4"/>
  <c r="U11" i="4" s="1"/>
  <c r="T12" i="4"/>
  <c r="U12" i="4" s="1"/>
  <c r="T15" i="4"/>
  <c r="U15" i="4" s="1"/>
  <c r="T16" i="4"/>
  <c r="U16" i="4" s="1"/>
  <c r="T17" i="4"/>
  <c r="U17" i="4" s="1"/>
  <c r="T18" i="4"/>
  <c r="U18" i="4" s="1"/>
  <c r="T19" i="4"/>
  <c r="U19" i="4" s="1"/>
  <c r="T20" i="4"/>
  <c r="U20" i="4" s="1"/>
  <c r="T21" i="4"/>
  <c r="U21" i="4" s="1"/>
  <c r="T22" i="4"/>
  <c r="U22" i="4" s="1"/>
  <c r="T24" i="4"/>
  <c r="U24" i="4" s="1"/>
  <c r="T26" i="4"/>
  <c r="U26" i="4" s="1"/>
  <c r="T28" i="4"/>
  <c r="U28" i="4" s="1"/>
  <c r="T4" i="4"/>
  <c r="U4" i="4" s="1"/>
</calcChain>
</file>

<file path=xl/comments1.xml><?xml version="1.0" encoding="utf-8"?>
<comments xmlns="http://schemas.openxmlformats.org/spreadsheetml/2006/main">
  <authors>
    <author>Đorđe Čkonjević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<sst xmlns="http://schemas.openxmlformats.org/spreadsheetml/2006/main" count="237" uniqueCount="158">
  <si>
    <t xml:space="preserve">H </t>
  </si>
  <si>
    <t>List</t>
  </si>
  <si>
    <t>W</t>
  </si>
  <si>
    <t>L</t>
  </si>
  <si>
    <t>YES</t>
  </si>
  <si>
    <t>NO</t>
  </si>
  <si>
    <t>Choose</t>
  </si>
  <si>
    <t>From Shortside</t>
  </si>
  <si>
    <t>From Longside</t>
  </si>
  <si>
    <t>Box</t>
  </si>
  <si>
    <t>Bundle</t>
  </si>
  <si>
    <t>Display Pack</t>
  </si>
  <si>
    <t>Name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</si>
  <si>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</si>
  <si>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</si>
  <si>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</si>
  <si>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</si>
  <si>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</si>
  <si>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</si>
  <si>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</si>
  <si>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</si>
  <si>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</si>
  <si>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</si>
  <si>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</si>
  <si>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</si>
  <si>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</si>
  <si>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</si>
  <si>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</si>
  <si>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</si>
  <si>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</si>
  <si>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</si>
  <si>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</si>
  <si>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</si>
  <si>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</si>
  <si>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</si>
  <si>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</si>
  <si>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</si>
  <si>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</si>
  <si>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</si>
  <si>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</si>
  <si>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</si>
  <si>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BR421H</t>
  </si>
  <si>
    <t>BR221H</t>
  </si>
  <si>
    <t>BR521H</t>
  </si>
  <si>
    <t>BR422H</t>
  </si>
  <si>
    <t>BR432H</t>
  </si>
  <si>
    <t>BR442H</t>
  </si>
  <si>
    <t>BR522H</t>
  </si>
  <si>
    <t>BR532H</t>
  </si>
  <si>
    <t>BR542H</t>
  </si>
  <si>
    <t>BR552H</t>
  </si>
  <si>
    <t>A'24</t>
  </si>
  <si>
    <t>BRAVO A'3</t>
  </si>
  <si>
    <t>MAXI A'4</t>
  </si>
  <si>
    <t>VICUNA A'8</t>
  </si>
  <si>
    <t>VICUNA A'8  X2</t>
  </si>
  <si>
    <t>FLOLARYS A'8</t>
  </si>
  <si>
    <t>VICUNA A'8 X2</t>
  </si>
  <si>
    <t>ROYAL A'10</t>
  </si>
  <si>
    <t>A'24 BAJPAS</t>
  </si>
  <si>
    <t>A'32 BAJPAS</t>
  </si>
  <si>
    <t>A'20 BAJPAS</t>
  </si>
  <si>
    <t>A'30 BAJPAS</t>
  </si>
  <si>
    <t>A'40 BAJPAS</t>
  </si>
  <si>
    <t>A'50 BAJPAS</t>
  </si>
  <si>
    <t>ROYAL A'10 BAJPAS</t>
  </si>
  <si>
    <t>CAMILLA A'16 BAJPAS</t>
  </si>
  <si>
    <t>HURAGAN A'1</t>
  </si>
  <si>
    <t>HURAGAN A'2</t>
  </si>
  <si>
    <t>KT11H</t>
  </si>
  <si>
    <t>KT21H</t>
  </si>
  <si>
    <t>HURAGAN A'1 BAJPAS</t>
  </si>
  <si>
    <t>HURAGAN A'2 BAJPAS</t>
  </si>
  <si>
    <t>LAVA A'1</t>
  </si>
  <si>
    <t>LAVA A'1  BAJPAS</t>
  </si>
  <si>
    <t>FIORA A'2</t>
  </si>
  <si>
    <t>GRANDE</t>
  </si>
  <si>
    <t>NAZWA PRODUKTU</t>
  </si>
  <si>
    <t>średnica rolki      (mm)</t>
  </si>
  <si>
    <t xml:space="preserve">cięcie rolki  (mm) </t>
  </si>
  <si>
    <t>typ konfiguracji</t>
  </si>
  <si>
    <t>ilość rolek na szerokość</t>
  </si>
  <si>
    <t>ilość rolek na wysokość</t>
  </si>
  <si>
    <t>max prędkość produkcyjna pakarki</t>
  </si>
  <si>
    <t>WYMIAR WORKA NA PALECIE</t>
  </si>
  <si>
    <t>ilość rolek na długość</t>
  </si>
  <si>
    <t>Prędkość
(worki zb./min)</t>
  </si>
  <si>
    <t>ilość warstw na palecie</t>
  </si>
  <si>
    <t>wydajność palet na 1h</t>
  </si>
  <si>
    <t>ilość paczek w worku zbiorczym</t>
  </si>
  <si>
    <t>ilość paczek na szer.</t>
  </si>
  <si>
    <t>ilość paczek na dług.</t>
  </si>
  <si>
    <t>ilość paczek na wys.</t>
  </si>
  <si>
    <t>ilość worków na warstwie</t>
  </si>
  <si>
    <t>wysok. towaru na palecie           (bez palety)</t>
  </si>
  <si>
    <t>wysok. towaru na palecie           z paletą</t>
  </si>
  <si>
    <t>ilość workówna palecie</t>
  </si>
  <si>
    <t>KONFIGURACJA PAKARKA JEDNOSTKOWA</t>
  </si>
  <si>
    <t>KONFIGURACJA PAKARKA ZBIORCZA</t>
  </si>
  <si>
    <t>SPECYFIKACJA PRODUKTÓW</t>
  </si>
  <si>
    <t>szerokość   (mm)</t>
  </si>
  <si>
    <t>długość    (mm)</t>
  </si>
  <si>
    <t>wysokość     (mm)</t>
  </si>
  <si>
    <t>Product 30</t>
  </si>
  <si>
    <t>Decorato a'12</t>
  </si>
  <si>
    <t>BR332H</t>
  </si>
  <si>
    <t>KT31H</t>
  </si>
  <si>
    <t>Almus - tabela formatów</t>
  </si>
  <si>
    <t>Rolki toaletowe</t>
  </si>
  <si>
    <t xml:space="preserve">Rolki ręcznikowe </t>
  </si>
  <si>
    <t>Konfiguracja</t>
  </si>
  <si>
    <t>Średnica</t>
  </si>
  <si>
    <t>Cięcie</t>
  </si>
  <si>
    <t>Form.1</t>
  </si>
  <si>
    <t>BR111H</t>
  </si>
  <si>
    <t>120-140mm</t>
  </si>
  <si>
    <t>93-110mm</t>
  </si>
  <si>
    <t>KR111H</t>
  </si>
  <si>
    <t>150-200mm</t>
  </si>
  <si>
    <t>180-280mm</t>
  </si>
  <si>
    <t>Form.2</t>
  </si>
  <si>
    <t>BR211H</t>
  </si>
  <si>
    <t>105-140mm</t>
  </si>
  <si>
    <t>87-110mm</t>
  </si>
  <si>
    <t>KR211H</t>
  </si>
  <si>
    <t>100-200mm</t>
  </si>
  <si>
    <t>Form.3</t>
  </si>
  <si>
    <t>BR321H</t>
  </si>
  <si>
    <t>KR311H</t>
  </si>
  <si>
    <t>100-170mm</t>
  </si>
  <si>
    <t>Form.4</t>
  </si>
  <si>
    <t>BR331H</t>
  </si>
  <si>
    <t>KR411H</t>
  </si>
  <si>
    <t>100-140mm</t>
  </si>
  <si>
    <t>Form.5</t>
  </si>
  <si>
    <t>KR511H</t>
  </si>
  <si>
    <t>100-120mm</t>
  </si>
  <si>
    <t>Form.6</t>
  </si>
  <si>
    <t>BR431H</t>
  </si>
  <si>
    <t>Form.7</t>
  </si>
  <si>
    <t>105-125mm</t>
  </si>
  <si>
    <t>KR212H</t>
  </si>
  <si>
    <t>Form.8</t>
  </si>
  <si>
    <t>BR531H</t>
  </si>
  <si>
    <t>KR312H</t>
  </si>
  <si>
    <t>Form.9</t>
  </si>
  <si>
    <t>BR541H</t>
  </si>
  <si>
    <t>105-120mm</t>
  </si>
  <si>
    <t>KR412H</t>
  </si>
  <si>
    <t>KR512H</t>
  </si>
  <si>
    <t>Form.10</t>
  </si>
  <si>
    <t>BR322H</t>
  </si>
  <si>
    <t>Form.11</t>
  </si>
  <si>
    <t>Form.12</t>
  </si>
  <si>
    <t>Form.13</t>
  </si>
  <si>
    <t>Form.14</t>
  </si>
  <si>
    <t>Form.15</t>
  </si>
  <si>
    <t>Form.16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</si>
</sst>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* #,##0.00_);_([$€-2]* \(#,##0.00\);_([$€-2]* &quot;-&quot;??_)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11"/>
      <color rgb="FF00206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4"/>
      <color indexed="10"/>
      <name val="Arial"/>
      <family val="2"/>
    </font>
    <font>
      <b/>
      <sz val="18"/>
      <color indexed="13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indexed="12"/>
      <name val="Arial"/>
      <family val="2"/>
      <charset val="238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  <charset val="238"/>
    </font>
    <font>
      <sz val="10"/>
      <color indexed="5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3" borderId="3" applyNumberFormat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textRotation="90" wrapText="1"/>
    </xf>
    <xf numFmtId="0" fontId="0" fillId="6" borderId="4" xfId="0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" fontId="7" fillId="0" borderId="7" xfId="3" applyNumberFormat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1" fontId="7" fillId="0" borderId="14" xfId="3" applyNumberFormat="1" applyFont="1" applyFill="1" applyBorder="1" applyAlignment="1">
      <alignment horizontal="center" vertical="center"/>
    </xf>
    <xf numFmtId="1" fontId="7" fillId="0" borderId="15" xfId="3" applyNumberFormat="1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165" fontId="7" fillId="0" borderId="8" xfId="3" applyNumberFormat="1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165" fontId="7" fillId="0" borderId="10" xfId="3" applyNumberFormat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165" fontId="7" fillId="0" borderId="13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1" fontId="7" fillId="0" borderId="6" xfId="3" applyNumberFormat="1" applyFont="1" applyFill="1" applyBorder="1" applyAlignment="1">
      <alignment horizontal="center" vertical="center"/>
    </xf>
    <xf numFmtId="1" fontId="7" fillId="0" borderId="9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7" fillId="0" borderId="8" xfId="3" applyNumberFormat="1" applyFont="1" applyFill="1" applyBorder="1" applyAlignment="1">
      <alignment horizontal="center" vertical="center"/>
    </xf>
    <xf numFmtId="1" fontId="7" fillId="0" borderId="10" xfId="3" applyNumberFormat="1" applyFont="1" applyFill="1" applyBorder="1" applyAlignment="1">
      <alignment horizontal="center" vertical="center"/>
    </xf>
    <xf numFmtId="1" fontId="7" fillId="0" borderId="12" xfId="3" applyNumberFormat="1" applyFont="1" applyFill="1" applyBorder="1" applyAlignment="1">
      <alignment horizontal="center" vertical="center"/>
    </xf>
    <xf numFmtId="1" fontId="7" fillId="0" borderId="16" xfId="3" applyNumberFormat="1" applyFont="1" applyFill="1" applyBorder="1" applyAlignment="1">
      <alignment horizontal="center" vertical="center"/>
    </xf>
    <xf numFmtId="1" fontId="7" fillId="0" borderId="11" xfId="3" applyNumberFormat="1" applyFont="1" applyFill="1" applyBorder="1" applyAlignment="1">
      <alignment horizontal="center" vertical="center"/>
    </xf>
    <xf numFmtId="1" fontId="7" fillId="0" borderId="13" xfId="3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8" borderId="15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center"/>
    </xf>
  </cellXfs>
  <cellStyles count="4">
    <cellStyle name="Euro" xfId="2"/>
    <cellStyle name="Normal 2" xfId="1"/>
    <cellStyle name="Normalny" xfId="0" builtinId="0"/>
    <cellStyle name="Obliczenia" xfId="3" builtinId="2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8942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7937</xdr:colOff>
      <xdr:row>11</xdr:row>
      <xdr:rowOff>120650</xdr:rowOff>
    </xdr:from>
    <xdr:to>
      <xdr:col>13</xdr:col>
      <xdr:colOff>7937</xdr:colOff>
      <xdr:row>11</xdr:row>
      <xdr:rowOff>120652</xdr:rowOff>
    </xdr:to>
    <xdr:cxnSp macro="">
      <xdr:nvCxnSpPr>
        <xdr:cNvPr id="20" name="Straight Arrow Connector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7342187" y="4121150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</xdr:row>
      <xdr:rowOff>104775</xdr:rowOff>
    </xdr:from>
    <xdr:to>
      <xdr:col>13</xdr:col>
      <xdr:colOff>9525</xdr:colOff>
      <xdr:row>12</xdr:row>
      <xdr:rowOff>104777</xdr:rowOff>
    </xdr:to>
    <xdr:cxnSp macro="">
      <xdr:nvCxnSpPr>
        <xdr:cNvPr id="7" name="Straight Arrow Connector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172325" y="4486275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</xdr:colOff>
      <xdr:row>14</xdr:row>
      <xdr:rowOff>111125</xdr:rowOff>
    </xdr:from>
    <xdr:to>
      <xdr:col>13</xdr:col>
      <xdr:colOff>25400</xdr:colOff>
      <xdr:row>14</xdr:row>
      <xdr:rowOff>111127</xdr:rowOff>
    </xdr:to>
    <xdr:cxnSp macro="">
      <xdr:nvCxnSpPr>
        <xdr:cNvPr id="8" name="Straight Arrow Connector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7359650" y="4683125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15</xdr:row>
      <xdr:rowOff>114300</xdr:rowOff>
    </xdr:from>
    <xdr:to>
      <xdr:col>13</xdr:col>
      <xdr:colOff>9525</xdr:colOff>
      <xdr:row>15</xdr:row>
      <xdr:rowOff>114302</xdr:rowOff>
    </xdr:to>
    <xdr:cxnSp macro="">
      <xdr:nvCxnSpPr>
        <xdr:cNvPr id="9" name="Straight Arrow Connector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7172325" y="5067300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104775</xdr:rowOff>
    </xdr:from>
    <xdr:to>
      <xdr:col>13</xdr:col>
      <xdr:colOff>0</xdr:colOff>
      <xdr:row>16</xdr:row>
      <xdr:rowOff>104777</xdr:rowOff>
    </xdr:to>
    <xdr:cxnSp macro="">
      <xdr:nvCxnSpPr>
        <xdr:cNvPr id="11" name="Straight Arrow Connector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7162800" y="5248275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95250</xdr:rowOff>
    </xdr:from>
    <xdr:to>
      <xdr:col>13</xdr:col>
      <xdr:colOff>0</xdr:colOff>
      <xdr:row>17</xdr:row>
      <xdr:rowOff>95252</xdr:rowOff>
    </xdr:to>
    <xdr:cxnSp macro="">
      <xdr:nvCxnSpPr>
        <xdr:cNvPr id="12" name="Straight Arrow Connector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7162800" y="5429250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18</xdr:row>
      <xdr:rowOff>104775</xdr:rowOff>
    </xdr:from>
    <xdr:to>
      <xdr:col>12</xdr:col>
      <xdr:colOff>609600</xdr:colOff>
      <xdr:row>18</xdr:row>
      <xdr:rowOff>104777</xdr:rowOff>
    </xdr:to>
    <xdr:cxnSp macro="">
      <xdr:nvCxnSpPr>
        <xdr:cNvPr id="13" name="Straight Arrow Connector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7153275" y="5629275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104775</xdr:rowOff>
    </xdr:from>
    <xdr:to>
      <xdr:col>13</xdr:col>
      <xdr:colOff>9525</xdr:colOff>
      <xdr:row>19</xdr:row>
      <xdr:rowOff>104777</xdr:rowOff>
    </xdr:to>
    <xdr:cxnSp macro="">
      <xdr:nvCxnSpPr>
        <xdr:cNvPr id="14" name="Straight Arrow Connector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7172325" y="5819775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23</xdr:row>
      <xdr:rowOff>104775</xdr:rowOff>
    </xdr:from>
    <xdr:to>
      <xdr:col>13</xdr:col>
      <xdr:colOff>9525</xdr:colOff>
      <xdr:row>23</xdr:row>
      <xdr:rowOff>104777</xdr:rowOff>
    </xdr:to>
    <xdr:cxnSp macro="">
      <xdr:nvCxnSpPr>
        <xdr:cNvPr id="16" name="Straight Arrow Connector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7172325" y="7343775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27</xdr:row>
      <xdr:rowOff>114300</xdr:rowOff>
    </xdr:from>
    <xdr:to>
      <xdr:col>13</xdr:col>
      <xdr:colOff>28575</xdr:colOff>
      <xdr:row>27</xdr:row>
      <xdr:rowOff>114302</xdr:rowOff>
    </xdr:to>
    <xdr:cxnSp macro="">
      <xdr:nvCxnSpPr>
        <xdr:cNvPr id="17" name="Straight Arrow Connector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7191375" y="8115300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</xdr:row>
      <xdr:rowOff>104775</xdr:rowOff>
    </xdr:from>
    <xdr:to>
      <xdr:col>13</xdr:col>
      <xdr:colOff>9525</xdr:colOff>
      <xdr:row>24</xdr:row>
      <xdr:rowOff>104777</xdr:rowOff>
    </xdr:to>
    <xdr:cxnSp macro="">
      <xdr:nvCxnSpPr>
        <xdr:cNvPr id="18" name="Straight Arrow Connector 15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7343775" y="7772400"/>
          <a:ext cx="2476500" cy="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"/>
  <sheetViews>
    <sheetView showGridLines="0" tabSelected="1" view="pageLayout" topLeftCell="A12" zoomScale="70" zoomScaleNormal="55" zoomScalePageLayoutView="70" workbookViewId="0">
      <selection activeCell="F22" sqref="F22"/>
    </sheetView>
  </sheetViews>
  <sheetFormatPr defaultColWidth="9.109375" defaultRowHeight="14.4" outlineLevelCol="1" x14ac:dyDescent="0.3"/>
  <cols>
    <col min="1" max="1" width="10.33203125" style="1" bestFit="1" customWidth="1"/>
    <col min="2" max="2" width="20" style="1" customWidth="1"/>
    <col min="3" max="4" width="4.33203125" style="1" bestFit="1" customWidth="1"/>
    <col min="5" max="5" width="8" style="1" bestFit="1" customWidth="1"/>
    <col min="6" max="6" width="6.33203125" style="1" customWidth="1"/>
    <col min="7" max="7" width="8" style="1" customWidth="1"/>
    <col min="8" max="8" width="7" style="1" customWidth="1"/>
    <col min="9" max="9" width="6" style="1" bestFit="1" customWidth="1"/>
    <col min="10" max="10" width="6.6640625" style="1" customWidth="1"/>
    <col min="11" max="11" width="7.44140625" style="1" customWidth="1"/>
    <col min="12" max="12" width="6.6640625" style="1" customWidth="1"/>
    <col min="13" max="13" width="14.88671875" style="1" customWidth="1"/>
    <col min="14" max="14" width="9.5546875" style="1" customWidth="1"/>
    <col min="15" max="16" width="9.109375" style="1"/>
    <col min="17" max="17" width="9" style="1" customWidth="1"/>
    <col min="18" max="18" width="9.6640625" style="1" customWidth="1" outlineLevel="1"/>
    <col min="19" max="19" width="9.109375" style="1" customWidth="1" outlineLevel="1"/>
    <col min="20" max="20" width="9.44140625" style="1" customWidth="1" outlineLevel="1"/>
    <col min="21" max="21" width="8.109375" style="1" customWidth="1" outlineLevel="1"/>
    <col min="22" max="22" width="8" style="1" customWidth="1" outlineLevel="1"/>
    <col min="23" max="23" width="11.88671875" style="1" customWidth="1" outlineLevel="1"/>
    <col min="24" max="16384" width="9.109375" style="1"/>
  </cols>
  <sheetData>
    <row r="1" spans="1:23" ht="49.5" customHeight="1" x14ac:dyDescent="0.3">
      <c r="A1" s="36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ht="28.5" customHeight="1" thickBot="1" x14ac:dyDescent="0.35">
      <c r="A2" s="44"/>
      <c r="B2" s="45"/>
      <c r="C2" s="45"/>
      <c r="D2" s="46"/>
      <c r="E2" s="47" t="s">
        <v>97</v>
      </c>
      <c r="F2" s="48"/>
      <c r="G2" s="48"/>
      <c r="H2" s="48"/>
      <c r="I2" s="49"/>
      <c r="J2" s="41" t="s">
        <v>98</v>
      </c>
      <c r="K2" s="42"/>
      <c r="L2" s="42"/>
      <c r="M2" s="43"/>
      <c r="N2" s="38" t="s">
        <v>84</v>
      </c>
      <c r="O2" s="39"/>
      <c r="P2" s="40"/>
      <c r="Q2" s="34" t="s">
        <v>86</v>
      </c>
      <c r="R2" s="34" t="s">
        <v>93</v>
      </c>
      <c r="S2" s="34" t="s">
        <v>87</v>
      </c>
      <c r="T2" s="34" t="s">
        <v>94</v>
      </c>
      <c r="U2" s="34" t="s">
        <v>95</v>
      </c>
      <c r="V2" s="34" t="s">
        <v>96</v>
      </c>
      <c r="W2" s="34" t="s">
        <v>88</v>
      </c>
    </row>
    <row r="3" spans="1:23" ht="129" customHeight="1" thickTop="1" thickBot="1" x14ac:dyDescent="0.35">
      <c r="A3" s="3" t="s">
        <v>12</v>
      </c>
      <c r="B3" s="4" t="s">
        <v>77</v>
      </c>
      <c r="C3" s="5" t="s">
        <v>78</v>
      </c>
      <c r="D3" s="5" t="s">
        <v>79</v>
      </c>
      <c r="E3" s="6" t="s">
        <v>80</v>
      </c>
      <c r="F3" s="6" t="s">
        <v>81</v>
      </c>
      <c r="G3" s="6" t="s">
        <v>85</v>
      </c>
      <c r="H3" s="6" t="s">
        <v>82</v>
      </c>
      <c r="I3" s="7" t="s">
        <v>83</v>
      </c>
      <c r="J3" s="2" t="s">
        <v>90</v>
      </c>
      <c r="K3" s="2" t="s">
        <v>91</v>
      </c>
      <c r="L3" s="2" t="s">
        <v>92</v>
      </c>
      <c r="M3" s="2" t="s">
        <v>89</v>
      </c>
      <c r="N3" s="8" t="s">
        <v>100</v>
      </c>
      <c r="O3" s="8" t="s">
        <v>101</v>
      </c>
      <c r="P3" s="8" t="s">
        <v>102</v>
      </c>
      <c r="Q3" s="35"/>
      <c r="R3" s="35"/>
      <c r="S3" s="35"/>
      <c r="T3" s="35"/>
      <c r="U3" s="35"/>
      <c r="V3" s="35"/>
      <c r="W3" s="35"/>
    </row>
    <row r="4" spans="1:23" ht="19.5" customHeight="1" x14ac:dyDescent="0.3">
      <c r="A4" s="16" t="s">
        <v>13</v>
      </c>
      <c r="B4" s="12" t="s">
        <v>53</v>
      </c>
      <c r="C4" s="11">
        <v>140</v>
      </c>
      <c r="D4" s="14">
        <v>93</v>
      </c>
      <c r="E4" s="16" t="s">
        <v>42</v>
      </c>
      <c r="F4" s="12">
        <v>2</v>
      </c>
      <c r="G4" s="12">
        <v>2</v>
      </c>
      <c r="H4" s="12">
        <v>1</v>
      </c>
      <c r="I4" s="17">
        <v>180</v>
      </c>
      <c r="J4" s="16">
        <v>3</v>
      </c>
      <c r="K4" s="12">
        <v>2</v>
      </c>
      <c r="L4" s="12">
        <v>2</v>
      </c>
      <c r="M4" s="22">
        <f>+L4*K4*J4</f>
        <v>12</v>
      </c>
      <c r="N4" s="16">
        <f t="shared" ref="N4:N30" si="0">+J4*H4*C4</f>
        <v>420</v>
      </c>
      <c r="O4" s="12">
        <f t="shared" ref="O4:O30" si="1">+K4*F4*C4</f>
        <v>560</v>
      </c>
      <c r="P4" s="22">
        <f t="shared" ref="P4:P30" si="2">+L4*G4*D4</f>
        <v>372</v>
      </c>
      <c r="Q4" s="25">
        <f>+I4/M4</f>
        <v>15</v>
      </c>
      <c r="R4" s="12">
        <v>4</v>
      </c>
      <c r="S4" s="12">
        <v>6</v>
      </c>
      <c r="T4" s="12">
        <f t="shared" ref="T4:T14" si="3">+S4*P4</f>
        <v>2232</v>
      </c>
      <c r="U4" s="12">
        <f>+T4+144</f>
        <v>2376</v>
      </c>
      <c r="V4" s="12">
        <f>+S4*R4</f>
        <v>24</v>
      </c>
      <c r="W4" s="28">
        <f t="shared" ref="W4:W12" si="4">60/((R4/Q4)*S4)</f>
        <v>37.5</v>
      </c>
    </row>
    <row r="5" spans="1:23" ht="19.5" customHeight="1" x14ac:dyDescent="0.3">
      <c r="A5" s="18" t="s">
        <v>14</v>
      </c>
      <c r="B5" s="10" t="s">
        <v>53</v>
      </c>
      <c r="C5" s="9">
        <v>140</v>
      </c>
      <c r="D5" s="15">
        <v>93</v>
      </c>
      <c r="E5" s="18" t="s">
        <v>42</v>
      </c>
      <c r="F5" s="10">
        <v>2</v>
      </c>
      <c r="G5" s="10">
        <v>2</v>
      </c>
      <c r="H5" s="10">
        <v>1</v>
      </c>
      <c r="I5" s="19">
        <v>180</v>
      </c>
      <c r="J5" s="18">
        <v>6</v>
      </c>
      <c r="K5" s="10">
        <v>2</v>
      </c>
      <c r="L5" s="10">
        <v>2</v>
      </c>
      <c r="M5" s="23">
        <f t="shared" ref="M5:M31" si="5">+L5*K5*J5</f>
        <v>24</v>
      </c>
      <c r="N5" s="18">
        <f t="shared" si="0"/>
        <v>840</v>
      </c>
      <c r="O5" s="10">
        <f t="shared" si="1"/>
        <v>560</v>
      </c>
      <c r="P5" s="23">
        <f t="shared" si="2"/>
        <v>372</v>
      </c>
      <c r="Q5" s="26">
        <f t="shared" ref="Q5:Q31" si="6">+I5/M5</f>
        <v>7.5</v>
      </c>
      <c r="R5" s="10">
        <v>2</v>
      </c>
      <c r="S5" s="10">
        <v>6</v>
      </c>
      <c r="T5" s="10">
        <f t="shared" si="3"/>
        <v>2232</v>
      </c>
      <c r="U5" s="10">
        <f t="shared" ref="U5:U31" si="7">+T5+144</f>
        <v>2376</v>
      </c>
      <c r="V5" s="10">
        <f t="shared" ref="V5:V31" si="8">+S5*R5</f>
        <v>12</v>
      </c>
      <c r="W5" s="29">
        <f t="shared" si="4"/>
        <v>37.5</v>
      </c>
    </row>
    <row r="6" spans="1:23" ht="19.5" customHeight="1" x14ac:dyDescent="0.3">
      <c r="A6" s="18" t="s">
        <v>15</v>
      </c>
      <c r="B6" s="10" t="s">
        <v>54</v>
      </c>
      <c r="C6" s="9">
        <v>106</v>
      </c>
      <c r="D6" s="15">
        <v>90</v>
      </c>
      <c r="E6" s="18" t="s">
        <v>41</v>
      </c>
      <c r="F6" s="10">
        <v>4</v>
      </c>
      <c r="G6" s="10">
        <v>2</v>
      </c>
      <c r="H6" s="10">
        <v>1</v>
      </c>
      <c r="I6" s="19">
        <v>100</v>
      </c>
      <c r="J6" s="18">
        <v>8</v>
      </c>
      <c r="K6" s="10">
        <v>1</v>
      </c>
      <c r="L6" s="10">
        <v>1</v>
      </c>
      <c r="M6" s="23">
        <f t="shared" si="5"/>
        <v>8</v>
      </c>
      <c r="N6" s="18">
        <f t="shared" si="0"/>
        <v>848</v>
      </c>
      <c r="O6" s="10">
        <f t="shared" si="1"/>
        <v>424</v>
      </c>
      <c r="P6" s="23">
        <f t="shared" si="2"/>
        <v>180</v>
      </c>
      <c r="Q6" s="26">
        <f t="shared" si="6"/>
        <v>12.5</v>
      </c>
      <c r="R6" s="10">
        <v>3</v>
      </c>
      <c r="S6" s="10">
        <v>13</v>
      </c>
      <c r="T6" s="10">
        <f t="shared" si="3"/>
        <v>2340</v>
      </c>
      <c r="U6" s="10">
        <f t="shared" si="7"/>
        <v>2484</v>
      </c>
      <c r="V6" s="10">
        <f t="shared" si="8"/>
        <v>39</v>
      </c>
      <c r="W6" s="29">
        <f t="shared" si="4"/>
        <v>19.23076923076923</v>
      </c>
    </row>
    <row r="7" spans="1:23" ht="19.5" customHeight="1" x14ac:dyDescent="0.3">
      <c r="A7" s="18" t="s">
        <v>16</v>
      </c>
      <c r="B7" s="10" t="s">
        <v>55</v>
      </c>
      <c r="C7" s="9">
        <v>106</v>
      </c>
      <c r="D7" s="15">
        <v>90</v>
      </c>
      <c r="E7" s="18" t="s">
        <v>41</v>
      </c>
      <c r="F7" s="10">
        <v>4</v>
      </c>
      <c r="G7" s="10">
        <v>2</v>
      </c>
      <c r="H7" s="10">
        <v>1</v>
      </c>
      <c r="I7" s="19">
        <v>100</v>
      </c>
      <c r="J7" s="18">
        <v>8</v>
      </c>
      <c r="K7" s="10">
        <v>1</v>
      </c>
      <c r="L7" s="10">
        <v>2</v>
      </c>
      <c r="M7" s="23">
        <f t="shared" si="5"/>
        <v>16</v>
      </c>
      <c r="N7" s="18">
        <f t="shared" si="0"/>
        <v>848</v>
      </c>
      <c r="O7" s="10">
        <f t="shared" si="1"/>
        <v>424</v>
      </c>
      <c r="P7" s="23">
        <f t="shared" si="2"/>
        <v>360</v>
      </c>
      <c r="Q7" s="26">
        <f t="shared" si="6"/>
        <v>6.25</v>
      </c>
      <c r="R7" s="10">
        <v>3</v>
      </c>
      <c r="S7" s="10">
        <v>6</v>
      </c>
      <c r="T7" s="10">
        <f t="shared" si="3"/>
        <v>2160</v>
      </c>
      <c r="U7" s="10">
        <f t="shared" si="7"/>
        <v>2304</v>
      </c>
      <c r="V7" s="10">
        <f t="shared" si="8"/>
        <v>18</v>
      </c>
      <c r="W7" s="29">
        <f t="shared" si="4"/>
        <v>20.833333333333336</v>
      </c>
    </row>
    <row r="8" spans="1:23" ht="19.5" customHeight="1" x14ac:dyDescent="0.3">
      <c r="A8" s="18" t="s">
        <v>17</v>
      </c>
      <c r="B8" s="10" t="s">
        <v>56</v>
      </c>
      <c r="C8" s="9">
        <v>115</v>
      </c>
      <c r="D8" s="15">
        <v>93</v>
      </c>
      <c r="E8" s="18" t="s">
        <v>41</v>
      </c>
      <c r="F8" s="10">
        <v>4</v>
      </c>
      <c r="G8" s="10">
        <v>2</v>
      </c>
      <c r="H8" s="10">
        <v>1</v>
      </c>
      <c r="I8" s="19">
        <v>100</v>
      </c>
      <c r="J8" s="18">
        <v>5</v>
      </c>
      <c r="K8" s="10">
        <v>1</v>
      </c>
      <c r="L8" s="10">
        <v>1</v>
      </c>
      <c r="M8" s="23">
        <f t="shared" si="5"/>
        <v>5</v>
      </c>
      <c r="N8" s="18">
        <f t="shared" si="0"/>
        <v>575</v>
      </c>
      <c r="O8" s="10">
        <f t="shared" si="1"/>
        <v>460</v>
      </c>
      <c r="P8" s="23">
        <f t="shared" si="2"/>
        <v>186</v>
      </c>
      <c r="Q8" s="26">
        <f t="shared" si="6"/>
        <v>20</v>
      </c>
      <c r="R8" s="10">
        <v>4</v>
      </c>
      <c r="S8" s="10">
        <v>13</v>
      </c>
      <c r="T8" s="10">
        <f t="shared" si="3"/>
        <v>2418</v>
      </c>
      <c r="U8" s="10">
        <f t="shared" si="7"/>
        <v>2562</v>
      </c>
      <c r="V8" s="10">
        <f t="shared" si="8"/>
        <v>52</v>
      </c>
      <c r="W8" s="29">
        <f t="shared" si="4"/>
        <v>23.076923076923077</v>
      </c>
    </row>
    <row r="9" spans="1:23" ht="19.5" customHeight="1" x14ac:dyDescent="0.3">
      <c r="A9" s="18" t="s">
        <v>18</v>
      </c>
      <c r="B9" s="10" t="s">
        <v>54</v>
      </c>
      <c r="C9" s="9">
        <v>106</v>
      </c>
      <c r="D9" s="15">
        <v>93</v>
      </c>
      <c r="E9" s="18" t="s">
        <v>41</v>
      </c>
      <c r="F9" s="10">
        <v>4</v>
      </c>
      <c r="G9" s="10">
        <v>2</v>
      </c>
      <c r="H9" s="10">
        <v>1</v>
      </c>
      <c r="I9" s="19">
        <v>100</v>
      </c>
      <c r="J9" s="18">
        <v>5</v>
      </c>
      <c r="K9" s="10">
        <v>2</v>
      </c>
      <c r="L9" s="10">
        <v>2</v>
      </c>
      <c r="M9" s="23">
        <f t="shared" si="5"/>
        <v>20</v>
      </c>
      <c r="N9" s="18">
        <f t="shared" si="0"/>
        <v>530</v>
      </c>
      <c r="O9" s="10">
        <f t="shared" si="1"/>
        <v>848</v>
      </c>
      <c r="P9" s="23">
        <f t="shared" si="2"/>
        <v>372</v>
      </c>
      <c r="Q9" s="26">
        <f t="shared" si="6"/>
        <v>5</v>
      </c>
      <c r="R9" s="10">
        <v>2</v>
      </c>
      <c r="S9" s="10">
        <v>6</v>
      </c>
      <c r="T9" s="10">
        <f t="shared" si="3"/>
        <v>2232</v>
      </c>
      <c r="U9" s="10">
        <f t="shared" si="7"/>
        <v>2376</v>
      </c>
      <c r="V9" s="10">
        <f t="shared" si="8"/>
        <v>12</v>
      </c>
      <c r="W9" s="29">
        <f t="shared" si="4"/>
        <v>24.999999999999996</v>
      </c>
    </row>
    <row r="10" spans="1:23" ht="19.5" customHeight="1" x14ac:dyDescent="0.3">
      <c r="A10" s="18" t="s">
        <v>19</v>
      </c>
      <c r="B10" s="10" t="s">
        <v>57</v>
      </c>
      <c r="C10" s="9">
        <v>106</v>
      </c>
      <c r="D10" s="15">
        <v>93</v>
      </c>
      <c r="E10" s="18" t="s">
        <v>41</v>
      </c>
      <c r="F10" s="10">
        <v>4</v>
      </c>
      <c r="G10" s="10">
        <v>2</v>
      </c>
      <c r="H10" s="10">
        <v>1</v>
      </c>
      <c r="I10" s="19">
        <v>100</v>
      </c>
      <c r="J10" s="18">
        <v>4</v>
      </c>
      <c r="K10" s="10">
        <v>2</v>
      </c>
      <c r="L10" s="10">
        <v>1</v>
      </c>
      <c r="M10" s="23">
        <f t="shared" si="5"/>
        <v>8</v>
      </c>
      <c r="N10" s="18">
        <f t="shared" si="0"/>
        <v>424</v>
      </c>
      <c r="O10" s="10">
        <f t="shared" si="1"/>
        <v>848</v>
      </c>
      <c r="P10" s="23">
        <f t="shared" si="2"/>
        <v>186</v>
      </c>
      <c r="Q10" s="26">
        <f t="shared" si="6"/>
        <v>12.5</v>
      </c>
      <c r="R10" s="10">
        <v>1</v>
      </c>
      <c r="S10" s="10">
        <v>12</v>
      </c>
      <c r="T10" s="10">
        <f t="shared" si="3"/>
        <v>2232</v>
      </c>
      <c r="U10" s="10">
        <f t="shared" si="7"/>
        <v>2376</v>
      </c>
      <c r="V10" s="10">
        <f t="shared" si="8"/>
        <v>12</v>
      </c>
      <c r="W10" s="29">
        <f>60/((R10/Q10)*S10)-23</f>
        <v>39.5</v>
      </c>
    </row>
    <row r="11" spans="1:23" ht="19.5" customHeight="1" x14ac:dyDescent="0.3">
      <c r="A11" s="18" t="s">
        <v>20</v>
      </c>
      <c r="B11" s="10" t="s">
        <v>58</v>
      </c>
      <c r="C11" s="9">
        <v>122</v>
      </c>
      <c r="D11" s="15">
        <v>96</v>
      </c>
      <c r="E11" s="18" t="s">
        <v>43</v>
      </c>
      <c r="F11" s="10">
        <v>5</v>
      </c>
      <c r="G11" s="10">
        <v>2</v>
      </c>
      <c r="H11" s="10">
        <v>1</v>
      </c>
      <c r="I11" s="19">
        <v>65</v>
      </c>
      <c r="J11" s="18">
        <v>4</v>
      </c>
      <c r="K11" s="10">
        <v>1</v>
      </c>
      <c r="L11" s="10">
        <v>2</v>
      </c>
      <c r="M11" s="23">
        <f t="shared" si="5"/>
        <v>8</v>
      </c>
      <c r="N11" s="18">
        <f t="shared" si="0"/>
        <v>488</v>
      </c>
      <c r="O11" s="10">
        <f t="shared" si="1"/>
        <v>610</v>
      </c>
      <c r="P11" s="23">
        <f t="shared" si="2"/>
        <v>384</v>
      </c>
      <c r="Q11" s="26">
        <f t="shared" si="6"/>
        <v>8.125</v>
      </c>
      <c r="R11" s="10">
        <v>2</v>
      </c>
      <c r="S11" s="10">
        <v>6</v>
      </c>
      <c r="T11" s="10">
        <f t="shared" si="3"/>
        <v>2304</v>
      </c>
      <c r="U11" s="10">
        <f t="shared" si="7"/>
        <v>2448</v>
      </c>
      <c r="V11" s="10">
        <f t="shared" si="8"/>
        <v>12</v>
      </c>
      <c r="W11" s="29">
        <f>60/((R11/Q11)*S11)-1</f>
        <v>39.625</v>
      </c>
    </row>
    <row r="12" spans="1:23" ht="19.5" customHeight="1" x14ac:dyDescent="0.3">
      <c r="A12" s="18" t="s">
        <v>21</v>
      </c>
      <c r="B12" s="10" t="s">
        <v>65</v>
      </c>
      <c r="C12" s="9">
        <v>122</v>
      </c>
      <c r="D12" s="15">
        <v>96</v>
      </c>
      <c r="E12" s="18" t="s">
        <v>43</v>
      </c>
      <c r="F12" s="10">
        <v>5</v>
      </c>
      <c r="G12" s="10">
        <v>2</v>
      </c>
      <c r="H12" s="10">
        <v>1</v>
      </c>
      <c r="I12" s="19">
        <v>65</v>
      </c>
      <c r="J12" s="18">
        <v>1</v>
      </c>
      <c r="K12" s="10">
        <v>1</v>
      </c>
      <c r="L12" s="10">
        <v>1</v>
      </c>
      <c r="M12" s="23">
        <f t="shared" si="5"/>
        <v>1</v>
      </c>
      <c r="N12" s="18">
        <f t="shared" si="0"/>
        <v>122</v>
      </c>
      <c r="O12" s="10">
        <f t="shared" si="1"/>
        <v>610</v>
      </c>
      <c r="P12" s="23">
        <f t="shared" si="2"/>
        <v>192</v>
      </c>
      <c r="Q12" s="26">
        <f t="shared" si="6"/>
        <v>65</v>
      </c>
      <c r="R12" s="10">
        <v>14</v>
      </c>
      <c r="S12" s="10">
        <v>12</v>
      </c>
      <c r="T12" s="10">
        <f t="shared" si="3"/>
        <v>2304</v>
      </c>
      <c r="U12" s="10">
        <f t="shared" si="7"/>
        <v>2448</v>
      </c>
      <c r="V12" s="10">
        <f t="shared" si="8"/>
        <v>168</v>
      </c>
      <c r="W12" s="29">
        <f t="shared" si="4"/>
        <v>23.214285714285712</v>
      </c>
    </row>
    <row r="13" spans="1:23" ht="19.5" customHeight="1" x14ac:dyDescent="0.3">
      <c r="A13" s="18" t="s">
        <v>22</v>
      </c>
      <c r="B13" s="10" t="s">
        <v>66</v>
      </c>
      <c r="C13" s="9">
        <v>120</v>
      </c>
      <c r="D13" s="15">
        <v>93</v>
      </c>
      <c r="E13" s="18" t="s">
        <v>44</v>
      </c>
      <c r="F13" s="10">
        <v>4</v>
      </c>
      <c r="G13" s="10">
        <v>2</v>
      </c>
      <c r="H13" s="10">
        <v>2</v>
      </c>
      <c r="I13" s="19">
        <v>70</v>
      </c>
      <c r="J13" s="18">
        <v>1</v>
      </c>
      <c r="K13" s="10">
        <v>1</v>
      </c>
      <c r="L13" s="10">
        <v>1</v>
      </c>
      <c r="M13" s="23">
        <f t="shared" si="5"/>
        <v>1</v>
      </c>
      <c r="N13" s="18">
        <f t="shared" si="0"/>
        <v>240</v>
      </c>
      <c r="O13" s="10">
        <f t="shared" si="1"/>
        <v>480</v>
      </c>
      <c r="P13" s="23">
        <f t="shared" si="2"/>
        <v>186</v>
      </c>
      <c r="Q13" s="26">
        <f t="shared" si="6"/>
        <v>70</v>
      </c>
      <c r="R13" s="10">
        <v>6</v>
      </c>
      <c r="S13" s="10">
        <v>12</v>
      </c>
      <c r="T13" s="10">
        <f t="shared" si="3"/>
        <v>2232</v>
      </c>
      <c r="U13" s="10">
        <f t="shared" si="7"/>
        <v>2376</v>
      </c>
      <c r="V13" s="10">
        <f t="shared" si="8"/>
        <v>72</v>
      </c>
      <c r="W13" s="29">
        <f>60/((R13/Q13)*S13)-18</f>
        <v>40.333333333333336</v>
      </c>
    </row>
    <row r="14" spans="1:23" ht="19.5" customHeight="1" x14ac:dyDescent="0.3">
      <c r="A14" s="18" t="s">
        <v>23</v>
      </c>
      <c r="B14" s="10" t="s">
        <v>51</v>
      </c>
      <c r="C14" s="9">
        <v>112</v>
      </c>
      <c r="D14" s="15">
        <v>93</v>
      </c>
      <c r="E14" s="18" t="s">
        <v>45</v>
      </c>
      <c r="F14" s="10">
        <v>4</v>
      </c>
      <c r="G14" s="10">
        <v>3</v>
      </c>
      <c r="H14" s="10">
        <v>2</v>
      </c>
      <c r="I14" s="19">
        <v>45</v>
      </c>
      <c r="J14" s="18">
        <v>3</v>
      </c>
      <c r="K14" s="10">
        <v>1</v>
      </c>
      <c r="L14" s="10">
        <v>1</v>
      </c>
      <c r="M14" s="23">
        <f t="shared" si="5"/>
        <v>3</v>
      </c>
      <c r="N14" s="18">
        <f t="shared" si="0"/>
        <v>672</v>
      </c>
      <c r="O14" s="10">
        <f t="shared" si="1"/>
        <v>448</v>
      </c>
      <c r="P14" s="23">
        <f t="shared" si="2"/>
        <v>279</v>
      </c>
      <c r="Q14" s="26">
        <f t="shared" si="6"/>
        <v>15</v>
      </c>
      <c r="R14" s="10">
        <v>2</v>
      </c>
      <c r="S14" s="10">
        <v>8</v>
      </c>
      <c r="T14" s="10">
        <f t="shared" si="3"/>
        <v>2232</v>
      </c>
      <c r="U14" s="10">
        <f t="shared" si="7"/>
        <v>2376</v>
      </c>
      <c r="V14" s="10">
        <f t="shared" ref="V14" si="9">+S14*R14</f>
        <v>16</v>
      </c>
      <c r="W14" s="29">
        <f>60/((R14/Q14)*S14)-16</f>
        <v>40.25</v>
      </c>
    </row>
    <row r="15" spans="1:23" ht="19.5" customHeight="1" x14ac:dyDescent="0.3">
      <c r="A15" s="18" t="s">
        <v>24</v>
      </c>
      <c r="B15" s="10" t="s">
        <v>59</v>
      </c>
      <c r="C15" s="9">
        <v>112</v>
      </c>
      <c r="D15" s="15">
        <v>93</v>
      </c>
      <c r="E15" s="18" t="s">
        <v>45</v>
      </c>
      <c r="F15" s="10">
        <v>4</v>
      </c>
      <c r="G15" s="10">
        <v>3</v>
      </c>
      <c r="H15" s="10">
        <v>2</v>
      </c>
      <c r="I15" s="19">
        <v>45</v>
      </c>
      <c r="J15" s="18">
        <v>1</v>
      </c>
      <c r="K15" s="10">
        <v>1</v>
      </c>
      <c r="L15" s="10">
        <v>1</v>
      </c>
      <c r="M15" s="23">
        <f t="shared" si="5"/>
        <v>1</v>
      </c>
      <c r="N15" s="18">
        <f t="shared" si="0"/>
        <v>224</v>
      </c>
      <c r="O15" s="10">
        <f t="shared" si="1"/>
        <v>448</v>
      </c>
      <c r="P15" s="23">
        <f t="shared" si="2"/>
        <v>279</v>
      </c>
      <c r="Q15" s="26">
        <f t="shared" si="6"/>
        <v>45</v>
      </c>
      <c r="R15" s="10">
        <v>10</v>
      </c>
      <c r="S15" s="10">
        <v>8</v>
      </c>
      <c r="T15" s="10">
        <f t="shared" ref="T15:T31" si="10">+S15*P15</f>
        <v>2232</v>
      </c>
      <c r="U15" s="10">
        <f t="shared" si="7"/>
        <v>2376</v>
      </c>
      <c r="V15" s="10">
        <f t="shared" si="8"/>
        <v>80</v>
      </c>
      <c r="W15" s="29">
        <f t="shared" ref="W15:W29" si="11">60/((R15/Q15)*S15)</f>
        <v>33.75</v>
      </c>
    </row>
    <row r="16" spans="1:23" ht="19.5" customHeight="1" x14ac:dyDescent="0.3">
      <c r="A16" s="18" t="s">
        <v>25</v>
      </c>
      <c r="B16" s="10" t="s">
        <v>60</v>
      </c>
      <c r="C16" s="9">
        <v>112</v>
      </c>
      <c r="D16" s="15">
        <v>93</v>
      </c>
      <c r="E16" s="18" t="s">
        <v>46</v>
      </c>
      <c r="F16" s="10">
        <v>4</v>
      </c>
      <c r="G16" s="10">
        <v>4</v>
      </c>
      <c r="H16" s="10">
        <v>2</v>
      </c>
      <c r="I16" s="19">
        <v>40</v>
      </c>
      <c r="J16" s="18">
        <v>1</v>
      </c>
      <c r="K16" s="10">
        <v>1</v>
      </c>
      <c r="L16" s="10">
        <v>1</v>
      </c>
      <c r="M16" s="23">
        <f t="shared" si="5"/>
        <v>1</v>
      </c>
      <c r="N16" s="18">
        <f t="shared" si="0"/>
        <v>224</v>
      </c>
      <c r="O16" s="10">
        <f t="shared" si="1"/>
        <v>448</v>
      </c>
      <c r="P16" s="23">
        <f t="shared" si="2"/>
        <v>372</v>
      </c>
      <c r="Q16" s="26">
        <f t="shared" si="6"/>
        <v>40</v>
      </c>
      <c r="R16" s="10">
        <v>10</v>
      </c>
      <c r="S16" s="10">
        <v>6</v>
      </c>
      <c r="T16" s="10">
        <f t="shared" si="10"/>
        <v>2232</v>
      </c>
      <c r="U16" s="10">
        <f t="shared" si="7"/>
        <v>2376</v>
      </c>
      <c r="V16" s="10">
        <f t="shared" si="8"/>
        <v>60</v>
      </c>
      <c r="W16" s="29">
        <f>60/((R16/Q16)*S16)</f>
        <v>40</v>
      </c>
    </row>
    <row r="17" spans="1:25" ht="19.5" customHeight="1" x14ac:dyDescent="0.3">
      <c r="A17" s="18" t="s">
        <v>26</v>
      </c>
      <c r="B17" s="10" t="s">
        <v>61</v>
      </c>
      <c r="C17" s="9">
        <v>112</v>
      </c>
      <c r="D17" s="15">
        <v>93</v>
      </c>
      <c r="E17" s="18" t="s">
        <v>47</v>
      </c>
      <c r="F17" s="10">
        <v>5</v>
      </c>
      <c r="G17" s="10">
        <v>2</v>
      </c>
      <c r="H17" s="10">
        <v>2</v>
      </c>
      <c r="I17" s="19">
        <v>35</v>
      </c>
      <c r="J17" s="18">
        <v>1</v>
      </c>
      <c r="K17" s="10">
        <v>1</v>
      </c>
      <c r="L17" s="10">
        <v>1</v>
      </c>
      <c r="M17" s="23">
        <f t="shared" si="5"/>
        <v>1</v>
      </c>
      <c r="N17" s="18">
        <f t="shared" si="0"/>
        <v>224</v>
      </c>
      <c r="O17" s="10">
        <f t="shared" si="1"/>
        <v>560</v>
      </c>
      <c r="P17" s="23">
        <f t="shared" si="2"/>
        <v>186</v>
      </c>
      <c r="Q17" s="26">
        <f t="shared" si="6"/>
        <v>35</v>
      </c>
      <c r="R17" s="10">
        <v>8</v>
      </c>
      <c r="S17" s="10">
        <v>12</v>
      </c>
      <c r="T17" s="10">
        <f t="shared" si="10"/>
        <v>2232</v>
      </c>
      <c r="U17" s="10">
        <f t="shared" si="7"/>
        <v>2376</v>
      </c>
      <c r="V17" s="10">
        <f t="shared" si="8"/>
        <v>96</v>
      </c>
      <c r="W17" s="29">
        <f t="shared" si="11"/>
        <v>21.875</v>
      </c>
    </row>
    <row r="18" spans="1:25" ht="19.5" customHeight="1" x14ac:dyDescent="0.3">
      <c r="A18" s="18" t="s">
        <v>27</v>
      </c>
      <c r="B18" s="10" t="s">
        <v>62</v>
      </c>
      <c r="C18" s="9">
        <v>112</v>
      </c>
      <c r="D18" s="15">
        <v>93</v>
      </c>
      <c r="E18" s="18" t="s">
        <v>48</v>
      </c>
      <c r="F18" s="10">
        <v>5</v>
      </c>
      <c r="G18" s="10">
        <v>3</v>
      </c>
      <c r="H18" s="10">
        <v>2</v>
      </c>
      <c r="I18" s="19">
        <v>25</v>
      </c>
      <c r="J18" s="18">
        <v>1</v>
      </c>
      <c r="K18" s="10">
        <v>1</v>
      </c>
      <c r="L18" s="10">
        <v>1</v>
      </c>
      <c r="M18" s="23">
        <f t="shared" si="5"/>
        <v>1</v>
      </c>
      <c r="N18" s="18">
        <f t="shared" si="0"/>
        <v>224</v>
      </c>
      <c r="O18" s="10">
        <f t="shared" si="1"/>
        <v>560</v>
      </c>
      <c r="P18" s="23">
        <f t="shared" si="2"/>
        <v>279</v>
      </c>
      <c r="Q18" s="26">
        <f t="shared" si="6"/>
        <v>25</v>
      </c>
      <c r="R18" s="10">
        <v>8</v>
      </c>
      <c r="S18" s="10">
        <v>8</v>
      </c>
      <c r="T18" s="10">
        <f t="shared" si="10"/>
        <v>2232</v>
      </c>
      <c r="U18" s="10">
        <f t="shared" si="7"/>
        <v>2376</v>
      </c>
      <c r="V18" s="10">
        <f t="shared" si="8"/>
        <v>64</v>
      </c>
      <c r="W18" s="29">
        <f t="shared" si="11"/>
        <v>23.4375</v>
      </c>
    </row>
    <row r="19" spans="1:25" ht="19.5" customHeight="1" x14ac:dyDescent="0.3">
      <c r="A19" s="18" t="s">
        <v>28</v>
      </c>
      <c r="B19" s="10" t="s">
        <v>63</v>
      </c>
      <c r="C19" s="9">
        <v>112</v>
      </c>
      <c r="D19" s="15">
        <v>93</v>
      </c>
      <c r="E19" s="18" t="s">
        <v>49</v>
      </c>
      <c r="F19" s="10">
        <v>5</v>
      </c>
      <c r="G19" s="10">
        <v>4</v>
      </c>
      <c r="H19" s="10">
        <v>2</v>
      </c>
      <c r="I19" s="19">
        <v>20</v>
      </c>
      <c r="J19" s="18">
        <v>1</v>
      </c>
      <c r="K19" s="10">
        <v>1</v>
      </c>
      <c r="L19" s="10">
        <v>1</v>
      </c>
      <c r="M19" s="23">
        <f t="shared" si="5"/>
        <v>1</v>
      </c>
      <c r="N19" s="18">
        <f t="shared" si="0"/>
        <v>224</v>
      </c>
      <c r="O19" s="10">
        <f t="shared" si="1"/>
        <v>560</v>
      </c>
      <c r="P19" s="23">
        <f t="shared" si="2"/>
        <v>372</v>
      </c>
      <c r="Q19" s="26">
        <f t="shared" si="6"/>
        <v>20</v>
      </c>
      <c r="R19" s="10">
        <v>8</v>
      </c>
      <c r="S19" s="10">
        <v>6</v>
      </c>
      <c r="T19" s="10">
        <f t="shared" si="10"/>
        <v>2232</v>
      </c>
      <c r="U19" s="10">
        <f t="shared" si="7"/>
        <v>2376</v>
      </c>
      <c r="V19" s="10">
        <f t="shared" si="8"/>
        <v>48</v>
      </c>
      <c r="W19" s="29">
        <f t="shared" si="11"/>
        <v>24.999999999999996</v>
      </c>
    </row>
    <row r="20" spans="1:25" x14ac:dyDescent="0.3">
      <c r="A20" s="18" t="s">
        <v>29</v>
      </c>
      <c r="B20" s="10" t="s">
        <v>64</v>
      </c>
      <c r="C20" s="9">
        <v>120</v>
      </c>
      <c r="D20" s="15">
        <v>93</v>
      </c>
      <c r="E20" s="18" t="s">
        <v>50</v>
      </c>
      <c r="F20" s="10">
        <v>5</v>
      </c>
      <c r="G20" s="10">
        <v>5</v>
      </c>
      <c r="H20" s="10">
        <v>2</v>
      </c>
      <c r="I20" s="19">
        <v>15</v>
      </c>
      <c r="J20" s="18">
        <v>1</v>
      </c>
      <c r="K20" s="10">
        <v>1</v>
      </c>
      <c r="L20" s="10">
        <v>1</v>
      </c>
      <c r="M20" s="23">
        <f t="shared" si="5"/>
        <v>1</v>
      </c>
      <c r="N20" s="18">
        <f t="shared" si="0"/>
        <v>240</v>
      </c>
      <c r="O20" s="10">
        <f t="shared" si="1"/>
        <v>600</v>
      </c>
      <c r="P20" s="23">
        <f>+L20*G20*D20</f>
        <v>465</v>
      </c>
      <c r="Q20" s="26">
        <f t="shared" si="6"/>
        <v>15</v>
      </c>
      <c r="R20" s="10">
        <v>6</v>
      </c>
      <c r="S20" s="10">
        <v>5</v>
      </c>
      <c r="T20" s="10">
        <f t="shared" si="10"/>
        <v>2325</v>
      </c>
      <c r="U20" s="10">
        <f t="shared" si="7"/>
        <v>2469</v>
      </c>
      <c r="V20" s="10">
        <f t="shared" si="8"/>
        <v>30</v>
      </c>
      <c r="W20" s="29">
        <f t="shared" si="11"/>
        <v>30</v>
      </c>
      <c r="X20" s="27"/>
      <c r="Y20" s="27"/>
    </row>
    <row r="21" spans="1:25" ht="19.5" customHeight="1" x14ac:dyDescent="0.3">
      <c r="A21" s="18" t="s">
        <v>30</v>
      </c>
      <c r="B21" s="10" t="s">
        <v>67</v>
      </c>
      <c r="C21" s="9">
        <v>190</v>
      </c>
      <c r="D21" s="15">
        <v>224</v>
      </c>
      <c r="E21" s="18" t="s">
        <v>69</v>
      </c>
      <c r="F21" s="10">
        <v>1</v>
      </c>
      <c r="G21" s="10">
        <v>1</v>
      </c>
      <c r="H21" s="10">
        <v>1</v>
      </c>
      <c r="I21" s="19">
        <v>90</v>
      </c>
      <c r="J21" s="18">
        <v>3</v>
      </c>
      <c r="K21" s="10">
        <v>2</v>
      </c>
      <c r="L21" s="10">
        <v>1</v>
      </c>
      <c r="M21" s="23">
        <f t="shared" si="5"/>
        <v>6</v>
      </c>
      <c r="N21" s="18">
        <f t="shared" si="0"/>
        <v>570</v>
      </c>
      <c r="O21" s="10">
        <f t="shared" si="1"/>
        <v>380</v>
      </c>
      <c r="P21" s="23">
        <f t="shared" si="2"/>
        <v>224</v>
      </c>
      <c r="Q21" s="26">
        <f t="shared" si="6"/>
        <v>15</v>
      </c>
      <c r="R21" s="10">
        <v>4</v>
      </c>
      <c r="S21" s="10">
        <v>10</v>
      </c>
      <c r="T21" s="10">
        <f t="shared" si="10"/>
        <v>2240</v>
      </c>
      <c r="U21" s="10">
        <f t="shared" si="7"/>
        <v>2384</v>
      </c>
      <c r="V21" s="10">
        <f t="shared" si="8"/>
        <v>40</v>
      </c>
      <c r="W21" s="29">
        <f t="shared" si="11"/>
        <v>22.5</v>
      </c>
    </row>
    <row r="22" spans="1:25" ht="19.5" customHeight="1" x14ac:dyDescent="0.3">
      <c r="A22" s="18" t="s">
        <v>31</v>
      </c>
      <c r="B22" s="10" t="s">
        <v>67</v>
      </c>
      <c r="C22" s="9">
        <v>190</v>
      </c>
      <c r="D22" s="15">
        <v>224</v>
      </c>
      <c r="E22" s="18" t="s">
        <v>69</v>
      </c>
      <c r="F22" s="10">
        <v>1</v>
      </c>
      <c r="G22" s="10">
        <v>1</v>
      </c>
      <c r="H22" s="10">
        <v>1</v>
      </c>
      <c r="I22" s="19">
        <v>90</v>
      </c>
      <c r="J22" s="18">
        <v>4</v>
      </c>
      <c r="K22" s="10">
        <v>3</v>
      </c>
      <c r="L22" s="10">
        <v>1</v>
      </c>
      <c r="M22" s="23">
        <f t="shared" si="5"/>
        <v>12</v>
      </c>
      <c r="N22" s="18">
        <f t="shared" si="0"/>
        <v>760</v>
      </c>
      <c r="O22" s="10">
        <f t="shared" si="1"/>
        <v>570</v>
      </c>
      <c r="P22" s="23">
        <f t="shared" si="2"/>
        <v>224</v>
      </c>
      <c r="Q22" s="26">
        <f t="shared" si="6"/>
        <v>7.5</v>
      </c>
      <c r="R22" s="10">
        <v>2</v>
      </c>
      <c r="S22" s="10">
        <v>10</v>
      </c>
      <c r="T22" s="10">
        <f t="shared" si="10"/>
        <v>2240</v>
      </c>
      <c r="U22" s="10">
        <f t="shared" si="7"/>
        <v>2384</v>
      </c>
      <c r="V22" s="10">
        <f t="shared" si="8"/>
        <v>20</v>
      </c>
      <c r="W22" s="29">
        <f t="shared" si="11"/>
        <v>22.5</v>
      </c>
    </row>
    <row r="23" spans="1:25" ht="19.5" customHeight="1" x14ac:dyDescent="0.3">
      <c r="A23" s="18" t="s">
        <v>32</v>
      </c>
      <c r="B23" s="10" t="s">
        <v>68</v>
      </c>
      <c r="C23" s="9">
        <v>190</v>
      </c>
      <c r="D23" s="15">
        <v>224</v>
      </c>
      <c r="E23" s="18" t="s">
        <v>70</v>
      </c>
      <c r="F23" s="10">
        <v>2</v>
      </c>
      <c r="G23" s="10">
        <v>1</v>
      </c>
      <c r="H23" s="10">
        <v>1</v>
      </c>
      <c r="I23" s="19">
        <v>90</v>
      </c>
      <c r="J23" s="18">
        <v>3</v>
      </c>
      <c r="K23" s="10">
        <v>2</v>
      </c>
      <c r="L23" s="10">
        <v>1</v>
      </c>
      <c r="M23" s="23">
        <f t="shared" ref="M23" si="12">+L23*K23*J23</f>
        <v>6</v>
      </c>
      <c r="N23" s="18">
        <f t="shared" ref="N23" si="13">+J23*H23*C23</f>
        <v>570</v>
      </c>
      <c r="O23" s="10">
        <f t="shared" ref="O23" si="14">+K23*F23*C23</f>
        <v>760</v>
      </c>
      <c r="P23" s="23">
        <f t="shared" ref="P23" si="15">+L23*G23*D23</f>
        <v>224</v>
      </c>
      <c r="Q23" s="26">
        <f t="shared" ref="Q23" si="16">+I23/M23</f>
        <v>15</v>
      </c>
      <c r="R23" s="10">
        <v>4</v>
      </c>
      <c r="S23" s="10">
        <v>10</v>
      </c>
      <c r="T23" s="10">
        <f t="shared" si="10"/>
        <v>2240</v>
      </c>
      <c r="U23" s="10">
        <f t="shared" ref="U23" si="17">+T23+144</f>
        <v>2384</v>
      </c>
      <c r="V23" s="10">
        <f t="shared" ref="V23" si="18">+S23*R23</f>
        <v>40</v>
      </c>
      <c r="W23" s="29">
        <f t="shared" si="11"/>
        <v>22.5</v>
      </c>
    </row>
    <row r="24" spans="1:25" ht="19.5" customHeight="1" x14ac:dyDescent="0.3">
      <c r="A24" s="18" t="s">
        <v>33</v>
      </c>
      <c r="B24" s="10" t="s">
        <v>71</v>
      </c>
      <c r="C24" s="9">
        <v>190</v>
      </c>
      <c r="D24" s="15">
        <v>224</v>
      </c>
      <c r="E24" s="18" t="s">
        <v>69</v>
      </c>
      <c r="F24" s="10">
        <v>1</v>
      </c>
      <c r="G24" s="10">
        <v>1</v>
      </c>
      <c r="H24" s="10">
        <v>1</v>
      </c>
      <c r="I24" s="19">
        <v>90</v>
      </c>
      <c r="J24" s="18">
        <v>1</v>
      </c>
      <c r="K24" s="10">
        <v>1</v>
      </c>
      <c r="L24" s="10">
        <v>1</v>
      </c>
      <c r="M24" s="23">
        <f t="shared" si="5"/>
        <v>1</v>
      </c>
      <c r="N24" s="18">
        <f t="shared" si="0"/>
        <v>190</v>
      </c>
      <c r="O24" s="10">
        <f t="shared" si="1"/>
        <v>190</v>
      </c>
      <c r="P24" s="23">
        <f t="shared" si="2"/>
        <v>224</v>
      </c>
      <c r="Q24" s="26">
        <f t="shared" si="6"/>
        <v>90</v>
      </c>
      <c r="R24" s="10">
        <v>30</v>
      </c>
      <c r="S24" s="10">
        <v>10</v>
      </c>
      <c r="T24" s="10">
        <f t="shared" si="10"/>
        <v>2240</v>
      </c>
      <c r="U24" s="10">
        <f t="shared" si="7"/>
        <v>2384</v>
      </c>
      <c r="V24" s="10">
        <f t="shared" si="8"/>
        <v>300</v>
      </c>
      <c r="W24" s="29">
        <f t="shared" si="11"/>
        <v>18</v>
      </c>
    </row>
    <row r="25" spans="1:25" ht="19.5" customHeight="1" x14ac:dyDescent="0.3">
      <c r="A25" s="18" t="s">
        <v>34</v>
      </c>
      <c r="B25" s="10" t="s">
        <v>72</v>
      </c>
      <c r="C25" s="9">
        <v>190</v>
      </c>
      <c r="D25" s="15">
        <v>224</v>
      </c>
      <c r="E25" s="18" t="s">
        <v>70</v>
      </c>
      <c r="F25" s="10">
        <v>2</v>
      </c>
      <c r="G25" s="10">
        <v>1</v>
      </c>
      <c r="H25" s="10">
        <v>1</v>
      </c>
      <c r="I25" s="19">
        <v>90</v>
      </c>
      <c r="J25" s="18">
        <v>1</v>
      </c>
      <c r="K25" s="10">
        <v>1</v>
      </c>
      <c r="L25" s="10">
        <v>1</v>
      </c>
      <c r="M25" s="23">
        <f t="shared" ref="M25" si="19">+L25*K25*J25</f>
        <v>1</v>
      </c>
      <c r="N25" s="18">
        <f t="shared" ref="N25" si="20">+J25*H25*C25</f>
        <v>190</v>
      </c>
      <c r="O25" s="10">
        <f t="shared" ref="O25" si="21">+K25*F25*C25</f>
        <v>380</v>
      </c>
      <c r="P25" s="23">
        <f t="shared" ref="P25" si="22">+L25*G25*D25</f>
        <v>224</v>
      </c>
      <c r="Q25" s="26">
        <f t="shared" ref="Q25" si="23">+I25/M25</f>
        <v>90</v>
      </c>
      <c r="R25" s="10">
        <v>30</v>
      </c>
      <c r="S25" s="10">
        <v>10</v>
      </c>
      <c r="T25" s="10">
        <f t="shared" si="10"/>
        <v>2240</v>
      </c>
      <c r="U25" s="10">
        <f t="shared" ref="U25" si="24">+T25+144</f>
        <v>2384</v>
      </c>
      <c r="V25" s="10">
        <f t="shared" ref="V25" si="25">+S25*R25</f>
        <v>300</v>
      </c>
      <c r="W25" s="29">
        <f t="shared" si="11"/>
        <v>18</v>
      </c>
    </row>
    <row r="26" spans="1:25" ht="19.5" customHeight="1" x14ac:dyDescent="0.3">
      <c r="A26" s="18" t="s">
        <v>35</v>
      </c>
      <c r="B26" s="10" t="s">
        <v>73</v>
      </c>
      <c r="C26" s="9">
        <v>200</v>
      </c>
      <c r="D26" s="15">
        <v>224</v>
      </c>
      <c r="E26" s="18" t="s">
        <v>69</v>
      </c>
      <c r="F26" s="10">
        <v>1</v>
      </c>
      <c r="G26" s="10">
        <v>1</v>
      </c>
      <c r="H26" s="10">
        <v>1</v>
      </c>
      <c r="I26" s="19">
        <v>90</v>
      </c>
      <c r="J26" s="18">
        <v>3</v>
      </c>
      <c r="K26" s="10">
        <v>2</v>
      </c>
      <c r="L26" s="10">
        <v>1</v>
      </c>
      <c r="M26" s="23">
        <f t="shared" si="5"/>
        <v>6</v>
      </c>
      <c r="N26" s="18">
        <f t="shared" si="0"/>
        <v>600</v>
      </c>
      <c r="O26" s="10">
        <f t="shared" si="1"/>
        <v>400</v>
      </c>
      <c r="P26" s="23">
        <f t="shared" si="2"/>
        <v>224</v>
      </c>
      <c r="Q26" s="26">
        <f t="shared" si="6"/>
        <v>15</v>
      </c>
      <c r="R26" s="10">
        <v>4</v>
      </c>
      <c r="S26" s="10">
        <v>10</v>
      </c>
      <c r="T26" s="10">
        <f t="shared" si="10"/>
        <v>2240</v>
      </c>
      <c r="U26" s="10">
        <f t="shared" si="7"/>
        <v>2384</v>
      </c>
      <c r="V26" s="10">
        <f t="shared" si="8"/>
        <v>40</v>
      </c>
      <c r="W26" s="29">
        <f t="shared" si="11"/>
        <v>22.5</v>
      </c>
    </row>
    <row r="27" spans="1:25" ht="19.5" customHeight="1" x14ac:dyDescent="0.3">
      <c r="A27" s="18" t="s">
        <v>36</v>
      </c>
      <c r="B27" s="10" t="s">
        <v>73</v>
      </c>
      <c r="C27" s="9">
        <v>200</v>
      </c>
      <c r="D27" s="15">
        <v>224</v>
      </c>
      <c r="E27" s="18" t="s">
        <v>69</v>
      </c>
      <c r="F27" s="10">
        <v>1</v>
      </c>
      <c r="G27" s="10">
        <v>1</v>
      </c>
      <c r="H27" s="10">
        <v>1</v>
      </c>
      <c r="I27" s="19">
        <v>90</v>
      </c>
      <c r="J27" s="18">
        <v>4</v>
      </c>
      <c r="K27" s="10">
        <v>3</v>
      </c>
      <c r="L27" s="10">
        <v>1</v>
      </c>
      <c r="M27" s="23">
        <f t="shared" si="5"/>
        <v>12</v>
      </c>
      <c r="N27" s="18">
        <f t="shared" si="0"/>
        <v>800</v>
      </c>
      <c r="O27" s="10">
        <f t="shared" si="1"/>
        <v>600</v>
      </c>
      <c r="P27" s="23">
        <f t="shared" si="2"/>
        <v>224</v>
      </c>
      <c r="Q27" s="26">
        <f t="shared" si="6"/>
        <v>7.5</v>
      </c>
      <c r="R27" s="10">
        <v>2</v>
      </c>
      <c r="S27" s="10">
        <v>10</v>
      </c>
      <c r="T27" s="10">
        <f t="shared" si="10"/>
        <v>2240</v>
      </c>
      <c r="U27" s="10">
        <f t="shared" ref="U27" si="26">+T27+144</f>
        <v>2384</v>
      </c>
      <c r="V27" s="10">
        <f t="shared" ref="V27" si="27">+S27*R27</f>
        <v>20</v>
      </c>
      <c r="W27" s="29">
        <f t="shared" si="11"/>
        <v>22.5</v>
      </c>
    </row>
    <row r="28" spans="1:25" ht="19.5" customHeight="1" x14ac:dyDescent="0.3">
      <c r="A28" s="18" t="s">
        <v>37</v>
      </c>
      <c r="B28" s="10" t="s">
        <v>74</v>
      </c>
      <c r="C28" s="9">
        <v>200</v>
      </c>
      <c r="D28" s="15">
        <v>224</v>
      </c>
      <c r="E28" s="18" t="s">
        <v>69</v>
      </c>
      <c r="F28" s="10">
        <v>1</v>
      </c>
      <c r="G28" s="10">
        <v>1</v>
      </c>
      <c r="H28" s="10">
        <v>1</v>
      </c>
      <c r="I28" s="19">
        <v>90</v>
      </c>
      <c r="J28" s="18">
        <v>1</v>
      </c>
      <c r="K28" s="10">
        <v>1</v>
      </c>
      <c r="L28" s="10">
        <v>1</v>
      </c>
      <c r="M28" s="23">
        <f t="shared" si="5"/>
        <v>1</v>
      </c>
      <c r="N28" s="18">
        <f t="shared" si="0"/>
        <v>200</v>
      </c>
      <c r="O28" s="10">
        <f t="shared" si="1"/>
        <v>200</v>
      </c>
      <c r="P28" s="23">
        <f t="shared" si="2"/>
        <v>224</v>
      </c>
      <c r="Q28" s="26">
        <f t="shared" si="6"/>
        <v>90</v>
      </c>
      <c r="R28" s="10">
        <v>30</v>
      </c>
      <c r="S28" s="10">
        <v>10</v>
      </c>
      <c r="T28" s="10">
        <f t="shared" si="10"/>
        <v>2240</v>
      </c>
      <c r="U28" s="10">
        <f t="shared" si="7"/>
        <v>2384</v>
      </c>
      <c r="V28" s="10">
        <f t="shared" si="8"/>
        <v>300</v>
      </c>
      <c r="W28" s="29">
        <f t="shared" si="11"/>
        <v>18</v>
      </c>
    </row>
    <row r="29" spans="1:25" ht="19.5" customHeight="1" x14ac:dyDescent="0.3">
      <c r="A29" s="18" t="s">
        <v>38</v>
      </c>
      <c r="B29" s="10" t="s">
        <v>75</v>
      </c>
      <c r="C29" s="9">
        <v>130</v>
      </c>
      <c r="D29" s="15">
        <v>224</v>
      </c>
      <c r="E29" s="18" t="s">
        <v>70</v>
      </c>
      <c r="F29" s="10">
        <v>2</v>
      </c>
      <c r="G29" s="10">
        <v>1</v>
      </c>
      <c r="H29" s="10">
        <v>1</v>
      </c>
      <c r="I29" s="19">
        <v>180</v>
      </c>
      <c r="J29" s="18">
        <v>5</v>
      </c>
      <c r="K29" s="10">
        <v>3</v>
      </c>
      <c r="L29" s="10">
        <v>1</v>
      </c>
      <c r="M29" s="23">
        <f t="shared" si="5"/>
        <v>15</v>
      </c>
      <c r="N29" s="18">
        <f t="shared" si="0"/>
        <v>650</v>
      </c>
      <c r="O29" s="10">
        <f t="shared" si="1"/>
        <v>780</v>
      </c>
      <c r="P29" s="23">
        <f t="shared" si="2"/>
        <v>224</v>
      </c>
      <c r="Q29" s="26">
        <f t="shared" si="6"/>
        <v>12</v>
      </c>
      <c r="R29" s="10">
        <v>2</v>
      </c>
      <c r="S29" s="10">
        <v>10</v>
      </c>
      <c r="T29" s="10">
        <f t="shared" si="10"/>
        <v>2240</v>
      </c>
      <c r="U29" s="10">
        <f t="shared" si="7"/>
        <v>2384</v>
      </c>
      <c r="V29" s="10">
        <f t="shared" si="8"/>
        <v>20</v>
      </c>
      <c r="W29" s="29">
        <f t="shared" si="11"/>
        <v>36</v>
      </c>
    </row>
    <row r="30" spans="1:25" ht="19.5" customHeight="1" x14ac:dyDescent="0.3">
      <c r="A30" s="18" t="s">
        <v>39</v>
      </c>
      <c r="B30" s="10" t="s">
        <v>76</v>
      </c>
      <c r="C30" s="9">
        <v>155</v>
      </c>
      <c r="D30" s="15">
        <v>269</v>
      </c>
      <c r="E30" s="18" t="s">
        <v>70</v>
      </c>
      <c r="F30" s="10">
        <v>2</v>
      </c>
      <c r="G30" s="10">
        <v>1</v>
      </c>
      <c r="H30" s="10">
        <v>1</v>
      </c>
      <c r="I30" s="19">
        <v>180</v>
      </c>
      <c r="J30" s="18">
        <v>5</v>
      </c>
      <c r="K30" s="10">
        <v>2</v>
      </c>
      <c r="L30" s="10">
        <v>1</v>
      </c>
      <c r="M30" s="23">
        <f t="shared" si="5"/>
        <v>10</v>
      </c>
      <c r="N30" s="18">
        <f t="shared" si="0"/>
        <v>775</v>
      </c>
      <c r="O30" s="10">
        <f t="shared" si="1"/>
        <v>620</v>
      </c>
      <c r="P30" s="23">
        <f t="shared" si="2"/>
        <v>269</v>
      </c>
      <c r="Q30" s="26">
        <f t="shared" si="6"/>
        <v>18</v>
      </c>
      <c r="R30" s="10">
        <v>2</v>
      </c>
      <c r="S30" s="10">
        <v>8</v>
      </c>
      <c r="T30" s="10">
        <f t="shared" si="10"/>
        <v>2152</v>
      </c>
      <c r="U30" s="10">
        <f t="shared" si="7"/>
        <v>2296</v>
      </c>
      <c r="V30" s="10">
        <f t="shared" si="8"/>
        <v>16</v>
      </c>
      <c r="W30" s="29">
        <f>60/((R30/Q30)*S30)-28</f>
        <v>39.5</v>
      </c>
    </row>
    <row r="31" spans="1:25" ht="19.5" customHeight="1" thickBot="1" x14ac:dyDescent="0.35">
      <c r="A31" s="20" t="s">
        <v>40</v>
      </c>
      <c r="B31" s="13" t="s">
        <v>52</v>
      </c>
      <c r="C31" s="30">
        <v>155</v>
      </c>
      <c r="D31" s="31">
        <v>224</v>
      </c>
      <c r="E31" s="18" t="s">
        <v>106</v>
      </c>
      <c r="F31" s="13">
        <v>3</v>
      </c>
      <c r="G31" s="13">
        <v>1</v>
      </c>
      <c r="H31" s="13">
        <v>1</v>
      </c>
      <c r="I31" s="21">
        <v>130</v>
      </c>
      <c r="J31" s="20">
        <v>5</v>
      </c>
      <c r="K31" s="13">
        <v>1</v>
      </c>
      <c r="L31" s="13">
        <v>1</v>
      </c>
      <c r="M31" s="24">
        <f t="shared" si="5"/>
        <v>5</v>
      </c>
      <c r="N31" s="20">
        <f>IF(C31="","",J31*C31*H31)</f>
        <v>775</v>
      </c>
      <c r="O31" s="13">
        <f>+IF(C31="","",C31*K31*F31)</f>
        <v>465</v>
      </c>
      <c r="P31" s="24">
        <f>+IF(D31="","",G31*D31*L31)</f>
        <v>224</v>
      </c>
      <c r="Q31" s="32">
        <f t="shared" si="6"/>
        <v>26</v>
      </c>
      <c r="R31" s="13">
        <v>2</v>
      </c>
      <c r="S31" s="13">
        <v>10</v>
      </c>
      <c r="T31" s="13">
        <f t="shared" si="10"/>
        <v>2240</v>
      </c>
      <c r="U31" s="13">
        <f t="shared" si="7"/>
        <v>2384</v>
      </c>
      <c r="V31" s="13">
        <f t="shared" si="8"/>
        <v>20</v>
      </c>
      <c r="W31" s="33">
        <f>60/((R31/Q31)*S31)-38</f>
        <v>40</v>
      </c>
    </row>
    <row r="32" spans="1:25" ht="15" thickBot="1" x14ac:dyDescent="0.35">
      <c r="A32" s="20" t="s">
        <v>103</v>
      </c>
      <c r="B32" s="13" t="s">
        <v>104</v>
      </c>
      <c r="C32" s="30">
        <v>141</v>
      </c>
      <c r="D32" s="31">
        <v>93</v>
      </c>
      <c r="E32" s="20" t="s">
        <v>105</v>
      </c>
      <c r="F32" s="13">
        <v>3</v>
      </c>
      <c r="G32" s="13">
        <v>2</v>
      </c>
      <c r="H32" s="13">
        <v>2</v>
      </c>
      <c r="I32" s="21">
        <v>70</v>
      </c>
      <c r="J32" s="20">
        <v>2</v>
      </c>
      <c r="K32" s="13">
        <v>2</v>
      </c>
      <c r="L32" s="13">
        <v>1</v>
      </c>
      <c r="M32" s="24">
        <f t="shared" ref="M32" si="28">+L32*K32*J32</f>
        <v>4</v>
      </c>
      <c r="N32" s="20">
        <f>IF(C32="","",J32*C32*H32)</f>
        <v>564</v>
      </c>
      <c r="O32" s="13">
        <f>+IF(C32="","",C32*K32*F32)</f>
        <v>846</v>
      </c>
      <c r="P32" s="24">
        <v>186</v>
      </c>
      <c r="Q32" s="32">
        <f t="shared" ref="Q32" si="29">+I32/M32</f>
        <v>17.5</v>
      </c>
      <c r="R32" s="13">
        <v>2</v>
      </c>
      <c r="S32" s="13">
        <v>12</v>
      </c>
      <c r="T32" s="13">
        <f t="shared" ref="T32" si="30">+S32*P32</f>
        <v>2232</v>
      </c>
      <c r="U32" s="13">
        <f t="shared" ref="U32" si="31">+T32+144</f>
        <v>2376</v>
      </c>
      <c r="V32" s="13">
        <f t="shared" ref="V32" si="32">+S32*R32</f>
        <v>24</v>
      </c>
      <c r="W32" s="33">
        <f>60/((R32/Q32)*S32)-4</f>
        <v>39.75</v>
      </c>
    </row>
  </sheetData>
  <mergeCells count="12">
    <mergeCell ref="T2:T3"/>
    <mergeCell ref="A1:W1"/>
    <mergeCell ref="V2:V3"/>
    <mergeCell ref="W2:W3"/>
    <mergeCell ref="Q2:Q3"/>
    <mergeCell ref="R2:R3"/>
    <mergeCell ref="N2:P2"/>
    <mergeCell ref="S2:S3"/>
    <mergeCell ref="J2:M2"/>
    <mergeCell ref="A2:D2"/>
    <mergeCell ref="E2:I2"/>
    <mergeCell ref="U2:U3"/>
  </mergeCells>
  <phoneticPr fontId="5" type="noConversion"/>
  <conditionalFormatting sqref="P4:P22 P24 P26:P32">
    <cfRule type="cellIs" dxfId="5" priority="9" operator="greaterThan">
      <formula>400</formula>
    </cfRule>
  </conditionalFormatting>
  <conditionalFormatting sqref="N4:O22 N24:O24 N26:O32">
    <cfRule type="cellIs" dxfId="4" priority="8" operator="greaterThan">
      <formula>850</formula>
    </cfRule>
  </conditionalFormatting>
  <conditionalFormatting sqref="N23:O23">
    <cfRule type="cellIs" dxfId="3" priority="3" operator="greaterThan">
      <formula>850</formula>
    </cfRule>
  </conditionalFormatting>
  <conditionalFormatting sqref="P23">
    <cfRule type="cellIs" dxfId="2" priority="4" operator="greaterThan">
      <formula>400</formula>
    </cfRule>
  </conditionalFormatting>
  <conditionalFormatting sqref="P25">
    <cfRule type="cellIs" dxfId="1" priority="2" operator="greaterThan">
      <formula>400</formula>
    </cfRule>
  </conditionalFormatting>
  <conditionalFormatting sqref="N25:O25">
    <cfRule type="cellIs" dxfId="0" priority="1" operator="greaterThan">
      <formula>850</formula>
    </cfRule>
  </conditionalFormatting>
  <pageMargins left="0.25" right="0.25" top="0.75" bottom="0.75" header="0.3" footer="0.3"/>
  <pageSetup paperSize="8" orientation="landscape" horizontalDpi="300" verticalDpi="300" r:id="rId1"/>
  <headerFooter>
    <oddHeader>&amp;LZał. 3. Wzór: ZESTAWIENIE FORMATÓW Z PRĘDKOŚCIAMI GWARANTOWANYMI PRZEZ OFERENTA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sqref="A1:XFD1048576"/>
    </sheetView>
  </sheetViews>
  <sheetFormatPr defaultRowHeight="14.4" x14ac:dyDescent="0.3"/>
  <cols>
    <col min="1" max="1" width="7.88671875" bestFit="1" customWidth="1"/>
    <col min="2" max="2" width="13.109375" style="51" bestFit="1" customWidth="1"/>
    <col min="3" max="3" width="20.109375" style="51" customWidth="1"/>
    <col min="4" max="4" width="10" style="51" bestFit="1" customWidth="1"/>
    <col min="5" max="5" width="4.33203125" customWidth="1"/>
    <col min="7" max="7" width="13.109375" style="51" bestFit="1" customWidth="1"/>
    <col min="8" max="9" width="11.109375" style="51" bestFit="1" customWidth="1"/>
  </cols>
  <sheetData>
    <row r="1" spans="1:9" ht="17.399999999999999" x14ac:dyDescent="0.3">
      <c r="A1" s="50" t="s">
        <v>107</v>
      </c>
      <c r="B1" s="50"/>
      <c r="C1" s="50"/>
      <c r="D1" s="50"/>
      <c r="E1" s="50"/>
      <c r="F1" s="50"/>
      <c r="G1" s="50"/>
      <c r="H1" s="50"/>
      <c r="I1" s="50"/>
    </row>
    <row r="3" spans="1:9" s="54" customFormat="1" ht="22.8" x14ac:dyDescent="0.3">
      <c r="A3" s="52" t="s">
        <v>108</v>
      </c>
      <c r="B3" s="53"/>
      <c r="C3" s="53"/>
      <c r="D3" s="53"/>
      <c r="F3" s="55" t="s">
        <v>109</v>
      </c>
      <c r="G3" s="56"/>
      <c r="H3" s="56"/>
      <c r="I3" s="56"/>
    </row>
    <row r="4" spans="1:9" s="60" customFormat="1" x14ac:dyDescent="0.3">
      <c r="A4" s="57"/>
      <c r="B4" s="58" t="s">
        <v>110</v>
      </c>
      <c r="C4" s="59" t="s">
        <v>111</v>
      </c>
      <c r="D4" s="59" t="s">
        <v>112</v>
      </c>
      <c r="F4" s="61"/>
      <c r="G4" s="62" t="s">
        <v>110</v>
      </c>
      <c r="H4" s="63" t="s">
        <v>111</v>
      </c>
      <c r="I4" s="63" t="s">
        <v>112</v>
      </c>
    </row>
    <row r="5" spans="1:9" s="60" customFormat="1" x14ac:dyDescent="0.3">
      <c r="A5" s="64" t="s">
        <v>113</v>
      </c>
      <c r="B5" s="59" t="s">
        <v>114</v>
      </c>
      <c r="C5" s="59" t="s">
        <v>115</v>
      </c>
      <c r="D5" s="59" t="s">
        <v>116</v>
      </c>
      <c r="F5" s="65" t="s">
        <v>113</v>
      </c>
      <c r="G5" s="66" t="s">
        <v>117</v>
      </c>
      <c r="H5" s="66" t="s">
        <v>118</v>
      </c>
      <c r="I5" s="66" t="s">
        <v>119</v>
      </c>
    </row>
    <row r="6" spans="1:9" s="60" customFormat="1" x14ac:dyDescent="0.3">
      <c r="A6" s="64" t="s">
        <v>120</v>
      </c>
      <c r="B6" s="59" t="s">
        <v>121</v>
      </c>
      <c r="C6" s="59" t="s">
        <v>122</v>
      </c>
      <c r="D6" s="59" t="s">
        <v>123</v>
      </c>
      <c r="F6" s="67" t="s">
        <v>120</v>
      </c>
      <c r="G6" s="63" t="s">
        <v>124</v>
      </c>
      <c r="H6" s="63" t="s">
        <v>125</v>
      </c>
      <c r="I6" s="63" t="s">
        <v>119</v>
      </c>
    </row>
    <row r="7" spans="1:9" s="60" customFormat="1" x14ac:dyDescent="0.3">
      <c r="A7" s="64" t="s">
        <v>126</v>
      </c>
      <c r="B7" s="59" t="s">
        <v>127</v>
      </c>
      <c r="C7" s="59" t="s">
        <v>122</v>
      </c>
      <c r="D7" s="59" t="s">
        <v>123</v>
      </c>
      <c r="F7" s="67" t="s">
        <v>126</v>
      </c>
      <c r="G7" s="63" t="s">
        <v>128</v>
      </c>
      <c r="H7" s="63" t="s">
        <v>129</v>
      </c>
      <c r="I7" s="63" t="s">
        <v>119</v>
      </c>
    </row>
    <row r="8" spans="1:9" s="60" customFormat="1" x14ac:dyDescent="0.3">
      <c r="A8" s="64" t="s">
        <v>130</v>
      </c>
      <c r="B8" s="59" t="s">
        <v>131</v>
      </c>
      <c r="C8" s="59" t="s">
        <v>122</v>
      </c>
      <c r="D8" s="59" t="s">
        <v>123</v>
      </c>
      <c r="F8" s="67" t="s">
        <v>130</v>
      </c>
      <c r="G8" s="63" t="s">
        <v>132</v>
      </c>
      <c r="H8" s="63" t="s">
        <v>133</v>
      </c>
      <c r="I8" s="63" t="s">
        <v>119</v>
      </c>
    </row>
    <row r="9" spans="1:9" s="60" customFormat="1" x14ac:dyDescent="0.3">
      <c r="A9" s="64" t="s">
        <v>134</v>
      </c>
      <c r="B9" s="59" t="s">
        <v>41</v>
      </c>
      <c r="C9" s="59" t="s">
        <v>122</v>
      </c>
      <c r="D9" s="59" t="s">
        <v>123</v>
      </c>
      <c r="F9" s="67" t="s">
        <v>134</v>
      </c>
      <c r="G9" s="63" t="s">
        <v>135</v>
      </c>
      <c r="H9" s="63" t="s">
        <v>136</v>
      </c>
      <c r="I9" s="63" t="s">
        <v>119</v>
      </c>
    </row>
    <row r="10" spans="1:9" s="60" customFormat="1" x14ac:dyDescent="0.3">
      <c r="A10" s="64" t="s">
        <v>137</v>
      </c>
      <c r="B10" s="59" t="s">
        <v>138</v>
      </c>
      <c r="C10" s="59" t="s">
        <v>122</v>
      </c>
      <c r="D10" s="59" t="s">
        <v>123</v>
      </c>
      <c r="G10" s="1"/>
      <c r="H10" s="1"/>
      <c r="I10" s="1"/>
    </row>
    <row r="11" spans="1:9" s="60" customFormat="1" x14ac:dyDescent="0.3">
      <c r="A11" s="64" t="s">
        <v>139</v>
      </c>
      <c r="B11" s="59" t="s">
        <v>43</v>
      </c>
      <c r="C11" s="59" t="s">
        <v>140</v>
      </c>
      <c r="D11" s="59" t="s">
        <v>123</v>
      </c>
      <c r="F11" s="67" t="s">
        <v>137</v>
      </c>
      <c r="G11" s="63" t="s">
        <v>141</v>
      </c>
      <c r="H11" s="63" t="s">
        <v>125</v>
      </c>
      <c r="I11" s="63" t="s">
        <v>119</v>
      </c>
    </row>
    <row r="12" spans="1:9" s="60" customFormat="1" x14ac:dyDescent="0.3">
      <c r="A12" s="64" t="s">
        <v>142</v>
      </c>
      <c r="B12" s="59" t="s">
        <v>143</v>
      </c>
      <c r="C12" s="59" t="s">
        <v>140</v>
      </c>
      <c r="D12" s="59" t="s">
        <v>123</v>
      </c>
      <c r="F12" s="67" t="s">
        <v>139</v>
      </c>
      <c r="G12" s="63" t="s">
        <v>144</v>
      </c>
      <c r="H12" s="63" t="s">
        <v>129</v>
      </c>
      <c r="I12" s="63" t="s">
        <v>119</v>
      </c>
    </row>
    <row r="13" spans="1:9" s="60" customFormat="1" x14ac:dyDescent="0.3">
      <c r="A13" s="64" t="s">
        <v>145</v>
      </c>
      <c r="B13" s="59" t="s">
        <v>146</v>
      </c>
      <c r="C13" s="59" t="s">
        <v>147</v>
      </c>
      <c r="D13" s="59" t="s">
        <v>123</v>
      </c>
      <c r="F13" s="67" t="s">
        <v>142</v>
      </c>
      <c r="G13" s="63" t="s">
        <v>148</v>
      </c>
      <c r="H13" s="63" t="s">
        <v>133</v>
      </c>
      <c r="I13" s="63" t="s">
        <v>119</v>
      </c>
    </row>
    <row r="14" spans="1:9" s="60" customFormat="1" x14ac:dyDescent="0.3">
      <c r="B14" s="1"/>
      <c r="C14" s="68"/>
      <c r="D14" s="68"/>
      <c r="F14" s="67" t="s">
        <v>145</v>
      </c>
      <c r="G14" s="63" t="s">
        <v>149</v>
      </c>
      <c r="H14" s="63" t="s">
        <v>136</v>
      </c>
      <c r="I14" s="63" t="s">
        <v>119</v>
      </c>
    </row>
    <row r="15" spans="1:9" s="60" customFormat="1" x14ac:dyDescent="0.3">
      <c r="A15" s="64" t="s">
        <v>150</v>
      </c>
      <c r="B15" s="59" t="s">
        <v>151</v>
      </c>
      <c r="C15" s="59" t="s">
        <v>122</v>
      </c>
      <c r="D15" s="59" t="s">
        <v>123</v>
      </c>
      <c r="F15" s="69"/>
      <c r="G15" s="1"/>
      <c r="H15" s="1"/>
      <c r="I15" s="1"/>
    </row>
    <row r="16" spans="1:9" s="60" customFormat="1" x14ac:dyDescent="0.3">
      <c r="A16" s="64" t="s">
        <v>152</v>
      </c>
      <c r="B16" s="59" t="s">
        <v>105</v>
      </c>
      <c r="C16" s="59" t="s">
        <v>122</v>
      </c>
      <c r="D16" s="59" t="s">
        <v>123</v>
      </c>
      <c r="F16" s="69"/>
      <c r="G16" s="1"/>
      <c r="H16" s="1"/>
      <c r="I16" s="1"/>
    </row>
    <row r="17" spans="1:9" s="60" customFormat="1" x14ac:dyDescent="0.3">
      <c r="A17" s="64" t="s">
        <v>153</v>
      </c>
      <c r="B17" s="59" t="s">
        <v>44</v>
      </c>
      <c r="C17" s="59" t="s">
        <v>122</v>
      </c>
      <c r="D17" s="59" t="s">
        <v>123</v>
      </c>
      <c r="F17" s="69"/>
      <c r="G17" s="1"/>
      <c r="H17" s="1"/>
      <c r="I17" s="1"/>
    </row>
    <row r="18" spans="1:9" s="60" customFormat="1" x14ac:dyDescent="0.3">
      <c r="A18" s="64" t="s">
        <v>154</v>
      </c>
      <c r="B18" s="59" t="s">
        <v>45</v>
      </c>
      <c r="C18" s="59" t="s">
        <v>122</v>
      </c>
      <c r="D18" s="59" t="s">
        <v>123</v>
      </c>
      <c r="F18" s="69"/>
      <c r="G18" s="1"/>
      <c r="H18" s="1"/>
      <c r="I18" s="1"/>
    </row>
    <row r="19" spans="1:9" s="60" customFormat="1" x14ac:dyDescent="0.3">
      <c r="A19" s="64" t="s">
        <v>155</v>
      </c>
      <c r="B19" s="59" t="s">
        <v>47</v>
      </c>
      <c r="C19" s="59" t="s">
        <v>140</v>
      </c>
      <c r="D19" s="59" t="s">
        <v>123</v>
      </c>
      <c r="F19" s="69"/>
      <c r="G19" s="1"/>
      <c r="H19" s="1"/>
      <c r="I19" s="1"/>
    </row>
    <row r="20" spans="1:9" s="60" customFormat="1" x14ac:dyDescent="0.3">
      <c r="A20" s="64" t="s">
        <v>156</v>
      </c>
      <c r="B20" s="59" t="s">
        <v>48</v>
      </c>
      <c r="C20" s="59" t="s">
        <v>140</v>
      </c>
      <c r="D20" s="59" t="s">
        <v>123</v>
      </c>
      <c r="F20" s="69"/>
      <c r="G20" s="70"/>
      <c r="H20" s="70"/>
      <c r="I20" s="70"/>
    </row>
    <row r="21" spans="1:9" s="60" customFormat="1" x14ac:dyDescent="0.3">
      <c r="A21" s="64" t="s">
        <v>157</v>
      </c>
      <c r="B21" s="59" t="s">
        <v>49</v>
      </c>
      <c r="C21" s="59" t="s">
        <v>140</v>
      </c>
      <c r="D21" s="59" t="s">
        <v>123</v>
      </c>
    </row>
    <row r="22" spans="1:9" x14ac:dyDescent="0.3">
      <c r="A22" s="71"/>
      <c r="C22" s="72"/>
      <c r="D22" s="72"/>
      <c r="G22"/>
      <c r="H22"/>
      <c r="I22"/>
    </row>
    <row r="23" spans="1:9" x14ac:dyDescent="0.3">
      <c r="A23" s="71"/>
      <c r="C23" s="72"/>
      <c r="D23" s="72"/>
      <c r="G23"/>
      <c r="H23"/>
      <c r="I23"/>
    </row>
    <row r="24" spans="1:9" x14ac:dyDescent="0.3">
      <c r="A24" s="71"/>
      <c r="C24" s="72"/>
      <c r="D24" s="72"/>
      <c r="G24"/>
      <c r="H24"/>
      <c r="I24"/>
    </row>
    <row r="25" spans="1:9" x14ac:dyDescent="0.3">
      <c r="A25" s="71"/>
      <c r="C25" s="72"/>
      <c r="D25" s="72"/>
      <c r="G25"/>
      <c r="H25"/>
      <c r="I25"/>
    </row>
    <row r="26" spans="1:9" x14ac:dyDescent="0.3">
      <c r="G26"/>
      <c r="H26"/>
      <c r="I26"/>
    </row>
    <row r="27" spans="1:9" x14ac:dyDescent="0.3">
      <c r="A27" s="71"/>
      <c r="B27" s="72"/>
      <c r="C27" s="72"/>
      <c r="D27" s="72"/>
      <c r="G27"/>
      <c r="H27"/>
      <c r="I27"/>
    </row>
    <row r="28" spans="1:9" x14ac:dyDescent="0.3">
      <c r="G28"/>
      <c r="H28"/>
      <c r="I28"/>
    </row>
    <row r="29" spans="1:9" x14ac:dyDescent="0.3">
      <c r="G29"/>
      <c r="H29"/>
      <c r="I29"/>
    </row>
  </sheetData>
  <mergeCells count="3">
    <mergeCell ref="A1:I1"/>
    <mergeCell ref="A3:D3"/>
    <mergeCell ref="F3:I3"/>
  </mergeCells>
  <pageMargins left="0.7" right="0.7" top="0.75" bottom="0.75" header="0.3" footer="0.3"/>
  <pageSetup paperSize="9" orientation="portrait" r:id="rId1"/>
  <headerFooter>
    <oddHeader>&amp;LZał. 4. ZAKRES FORMATÓW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"/>
  <sheetViews>
    <sheetView workbookViewId="0">
      <selection activeCell="D5" sqref="D5"/>
    </sheetView>
  </sheetViews>
  <sheetFormatPr defaultRowHeight="14.4" x14ac:dyDescent="0.3"/>
  <cols>
    <col min="3" max="3" width="14.5546875" bestFit="1" customWidth="1"/>
    <col min="4" max="4" width="11.88671875" bestFit="1" customWidth="1"/>
  </cols>
  <sheetData>
    <row r="1" spans="1:4" x14ac:dyDescent="0.3">
      <c r="A1" t="s">
        <v>1</v>
      </c>
      <c r="B1" t="s">
        <v>6</v>
      </c>
      <c r="C1" t="s">
        <v>6</v>
      </c>
      <c r="D1" t="s">
        <v>6</v>
      </c>
    </row>
    <row r="2" spans="1:4" x14ac:dyDescent="0.3">
      <c r="A2" t="s">
        <v>2</v>
      </c>
      <c r="B2" t="s">
        <v>4</v>
      </c>
      <c r="C2" t="s">
        <v>7</v>
      </c>
      <c r="D2" t="s">
        <v>9</v>
      </c>
    </row>
    <row r="3" spans="1:4" x14ac:dyDescent="0.3">
      <c r="A3" t="s">
        <v>3</v>
      </c>
      <c r="B3" t="s">
        <v>5</v>
      </c>
      <c r="C3" t="s">
        <v>8</v>
      </c>
      <c r="D3" t="s">
        <v>10</v>
      </c>
    </row>
    <row r="4" spans="1:4" x14ac:dyDescent="0.3">
      <c r="A4" t="s">
        <v>0</v>
      </c>
      <c r="D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3 Zestawienie formatów...</vt:lpstr>
      <vt:lpstr>Zał 4 Zakres formatów</vt:lpstr>
      <vt:lpstr>PODEŠAVANJA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Đorđe Čkonjević</dc:creator>
  <cp:lastModifiedBy>Operator</cp:lastModifiedBy>
  <cp:lastPrinted>2020-02-21T15:09:32Z</cp:lastPrinted>
  <dcterms:created xsi:type="dcterms:W3CDTF">2019-01-15T09:42:50Z</dcterms:created>
  <dcterms:modified xsi:type="dcterms:W3CDTF">2023-02-14T21:55:05Z</dcterms:modified>
</cp:coreProperties>
</file>